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tabRatio="843" firstSheet="2" activeTab="2"/>
  </bookViews>
  <sheets>
    <sheet name="BCJVAVU" sheetId="50" state="veryHidden" r:id="rId1"/>
    <sheet name="0000000" sheetId="51" state="veryHidden" r:id="rId2"/>
    <sheet name="一般公共预算收入" sheetId="71" r:id="rId3"/>
    <sheet name="一般公共预算支出" sheetId="72" r:id="rId4"/>
    <sheet name="功能明细" sheetId="76" r:id="rId5"/>
    <sheet name="经济明细" sheetId="75" r:id="rId6"/>
    <sheet name="基金收入" sheetId="17" r:id="rId7"/>
    <sheet name="基金支出" sheetId="19" r:id="rId8"/>
    <sheet name="基金支出明细" sheetId="47" r:id="rId9"/>
    <sheet name="社会保险基金收入" sheetId="63" r:id="rId10"/>
    <sheet name="社会保险基金支出" sheetId="64" r:id="rId11"/>
    <sheet name="国有资本经营预算收入 " sheetId="68" r:id="rId12"/>
    <sheet name="国有资本经营预算支出" sheetId="66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9" hidden="1">社会保险基金收入!$A$3:$E$14</definedName>
    <definedName name="_xlnm._FilterDatabase" localSheetId="10" hidden="1">社会保险基金支出!$A$3:$E$12</definedName>
    <definedName name="_Order1" hidden="1">255</definedName>
    <definedName name="_Order2" hidden="1">255</definedName>
    <definedName name="a">#REF!</definedName>
    <definedName name="aaaa" localSheetId="11">#REF!</definedName>
    <definedName name="aaaa" localSheetId="12">#REF!</definedName>
    <definedName name="aaaa" localSheetId="9">#REF!</definedName>
    <definedName name="aaaa" localSheetId="10">#REF!</definedName>
    <definedName name="aaaa">#REF!</definedName>
    <definedName name="bbb">#REF!</definedName>
    <definedName name="ccc" localSheetId="11">#REF!</definedName>
    <definedName name="ccc">#REF!</definedName>
    <definedName name="Database" hidden="1">[1]PKx!$A$1:$AP$622</definedName>
    <definedName name="database2" localSheetId="11">#REF!</definedName>
    <definedName name="database2" localSheetId="12">#REF!</definedName>
    <definedName name="database2" localSheetId="9">#REF!</definedName>
    <definedName name="database2" localSheetId="10">#REF!</definedName>
    <definedName name="database2">#REF!</definedName>
    <definedName name="database3">#REF!</definedName>
    <definedName name="fg">#REF!</definedName>
    <definedName name="gxxe2003">'[2]P1012001'!$A$6:$E$117</definedName>
    <definedName name="gxxe20032">'[3]P1012001'!$A$6:$E$117</definedName>
    <definedName name="hhhh" localSheetId="11">#REF!</definedName>
    <definedName name="hhhh" localSheetId="12">#REF!</definedName>
    <definedName name="hhhh" localSheetId="9">#REF!</definedName>
    <definedName name="hhhh" localSheetId="10">#REF!</definedName>
    <definedName name="hhhh">#REF!</definedName>
    <definedName name="kkkk">#REF!</definedName>
    <definedName name="_xlnm.Print_Area" localSheetId="11">'国有资本经营预算收入 '!$A$1:$F$16</definedName>
    <definedName name="_xlnm.Print_Area" localSheetId="12">国有资本经营预算支出!$A$1:$F$18</definedName>
    <definedName name="_xlnm.Print_Area" localSheetId="6">基金收入!$A$1:$H$18</definedName>
    <definedName name="_xlnm.Print_Area" localSheetId="7">基金支出!$A$1:$H$22</definedName>
    <definedName name="_xlnm.Print_Area" localSheetId="9">社会保险基金收入!$A$1:$G$38</definedName>
    <definedName name="_xlnm.Print_Area" localSheetId="10">社会保险基金支出!$A$1:$G$25</definedName>
    <definedName name="_xlnm.Print_Area" localSheetId="2">一般公共预算收入!$A$1:$H$32</definedName>
    <definedName name="_xlnm.Print_Area" localSheetId="3">一般公共预算支出!$A$1:$H$36</definedName>
    <definedName name="_xlnm.Print_Area">#REF!</definedName>
    <definedName name="Print_Area_MI" localSheetId="11">#REF!</definedName>
    <definedName name="Print_Area_MI" localSheetId="12">#REF!</definedName>
    <definedName name="Print_Area_MI" localSheetId="9">#REF!</definedName>
    <definedName name="Print_Area_MI" localSheetId="10">#REF!</definedName>
    <definedName name="Print_Area_MI">#REF!</definedName>
    <definedName name="_xlnm.Print_Titles" localSheetId="11">'国有资本经营预算收入 '!$1:$4</definedName>
    <definedName name="_xlnm.Print_Titles" localSheetId="12">国有资本经营预算支出!$1:$4</definedName>
    <definedName name="_xlnm.Print_Titles" localSheetId="6">基金收入!$1:$4</definedName>
    <definedName name="_xlnm.Print_Titles" localSheetId="7">基金支出!$1:$4</definedName>
    <definedName name="_xlnm.Print_Titles" localSheetId="8">基金支出明细!$1:$3</definedName>
    <definedName name="_xlnm.Print_Titles" localSheetId="5">经济明细!$1:$5</definedName>
    <definedName name="_xlnm.Print_Titles" localSheetId="9">社会保险基金收入!$1:$4</definedName>
    <definedName name="_xlnm.Print_Titles" localSheetId="10">社会保险基金支出!$1:$4</definedName>
    <definedName name="_xlnm.Print_Titles" localSheetId="2">一般公共预算收入!$1:$4</definedName>
    <definedName name="_xlnm.Print_Titles" localSheetId="3">一般公共预算支出!$1:$4</definedName>
    <definedName name="_xlnm.Print_Titles">#REF!</definedName>
    <definedName name="zhe">#REF!</definedName>
    <definedName name="啊" localSheetId="11">#REF!</definedName>
    <definedName name="啊" localSheetId="12">#REF!</definedName>
    <definedName name="啊" localSheetId="9">#REF!</definedName>
    <definedName name="啊" localSheetId="10">#REF!</definedName>
    <definedName name="啊">#REF!</definedName>
    <definedName name="大多数" localSheetId="9">'[4]13 铁路配件'!$A$15</definedName>
    <definedName name="大多数" localSheetId="10">'[4]13 铁路配件'!$A$15</definedName>
    <definedName name="大多数">[4]XL4Poppy!$A$15</definedName>
    <definedName name="大范甘迪环保环保">#REF!</definedName>
    <definedName name="大调动">#REF!</definedName>
    <definedName name="鹅eee" localSheetId="11">#REF!</definedName>
    <definedName name="鹅eee" localSheetId="12">#REF!</definedName>
    <definedName name="鹅eee" localSheetId="9">#REF!</definedName>
    <definedName name="鹅eee" localSheetId="10">#REF!</definedName>
    <definedName name="鹅eee">#REF!</definedName>
    <definedName name="饿" localSheetId="11">#REF!</definedName>
    <definedName name="饿" localSheetId="12">#REF!</definedName>
    <definedName name="饿" localSheetId="9">#REF!</definedName>
    <definedName name="饿" localSheetId="10">#REF!</definedName>
    <definedName name="饿">#REF!</definedName>
    <definedName name="而二哥">#REF!</definedName>
    <definedName name="规划公布日报道">#REF!</definedName>
    <definedName name="呵呵" localSheetId="11">#REF!</definedName>
    <definedName name="呵呵">#REF!</definedName>
    <definedName name="汇率">#REF!</definedName>
    <definedName name="胶" localSheetId="11">#REF!</definedName>
    <definedName name="胶" localSheetId="12">#REF!</definedName>
    <definedName name="胶" localSheetId="9">#REF!</definedName>
    <definedName name="胶" localSheetId="10">#REF!</definedName>
    <definedName name="胶">#REF!</definedName>
    <definedName name="结构">#REF!</definedName>
    <definedName name="经7" localSheetId="11">#REF!</definedName>
    <definedName name="经7" localSheetId="12">#REF!</definedName>
    <definedName name="经7" localSheetId="9">#REF!</definedName>
    <definedName name="经7" localSheetId="10">#REF!</definedName>
    <definedName name="经7">#REF!</definedName>
    <definedName name="经7退回">#REF!</definedName>
    <definedName name="经二7" localSheetId="11">#REF!</definedName>
    <definedName name="经二7" localSheetId="12">#REF!</definedName>
    <definedName name="经二7" localSheetId="9">#REF!</definedName>
    <definedName name="经二7" localSheetId="10">#REF!</definedName>
    <definedName name="经二7">#REF!</definedName>
    <definedName name="经二8" localSheetId="11">#REF!</definedName>
    <definedName name="经二8" localSheetId="12">#REF!</definedName>
    <definedName name="经二8" localSheetId="9">#REF!</definedName>
    <definedName name="经二8" localSheetId="10">#REF!</definedName>
    <definedName name="经二8">#REF!</definedName>
    <definedName name="经一7" localSheetId="11">#REF!</definedName>
    <definedName name="经一7" localSheetId="12">#REF!</definedName>
    <definedName name="经一7" localSheetId="9">#REF!</definedName>
    <definedName name="经一7" localSheetId="10">#REF!</definedName>
    <definedName name="经一7">#REF!</definedName>
    <definedName name="全额差额比例" localSheetId="11">'[5]C01-1'!#REF!</definedName>
    <definedName name="全额差额比例">'[5]C01-1'!#REF!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 localSheetId="11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脱钩" localSheetId="11">#REF!</definedName>
    <definedName name="脱钩">#REF!</definedName>
    <definedName name="位次d" localSheetId="11">[6]四月份月报!#REF!</definedName>
    <definedName name="位次d">[6]四月份月报!#REF!</definedName>
    <definedName name="先征后返徐2">#REF!</definedName>
    <definedName name="预备费分项目">#REF!</definedName>
    <definedName name="转移支付" localSheetId="11">#REF!</definedName>
    <definedName name="转移支付">#REF!</definedName>
    <definedName name="综合">#REF!</definedName>
    <definedName name="综核">#REF!</definedName>
    <definedName name="전" localSheetId="11">#REF!</definedName>
    <definedName name="전" localSheetId="12">#REF!</definedName>
    <definedName name="전" localSheetId="9">#REF!</definedName>
    <definedName name="전" localSheetId="10">#REF!</definedName>
    <definedName name="전">#REF!</definedName>
    <definedName name="주택사업본부" localSheetId="11">#REF!</definedName>
    <definedName name="주택사업본부" localSheetId="12">#REF!</definedName>
    <definedName name="주택사업본부" localSheetId="9">#REF!</definedName>
    <definedName name="주택사업본부" localSheetId="10">#REF!</definedName>
    <definedName name="주택사업본부">#REF!</definedName>
    <definedName name="철구사업본부" localSheetId="11">#REF!</definedName>
    <definedName name="철구사업본부" localSheetId="12">#REF!</definedName>
    <definedName name="철구사업본부" localSheetId="9">#REF!</definedName>
    <definedName name="철구사업본부" localSheetId="10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<sst xmlns="http://schemas.openxmlformats.org/spreadsheetml/2006/main" count="635" uniqueCount="438">
  <si>
    <t>辛口镇2024年一般公共收入预算执行情况和2025年收入预算表</t>
  </si>
  <si>
    <t>单位：万元</t>
  </si>
  <si>
    <t>项           目</t>
  </si>
  <si>
    <t>2024年</t>
  </si>
  <si>
    <t>2025年</t>
  </si>
  <si>
    <t>2024年决算</t>
  </si>
  <si>
    <t>预   算</t>
  </si>
  <si>
    <t>调整预算</t>
  </si>
  <si>
    <t>预算执行</t>
  </si>
  <si>
    <t>执行为调
整预算％</t>
  </si>
  <si>
    <t>执行为2022
年决算％</t>
  </si>
  <si>
    <t>预算为2023
年执行％</t>
  </si>
  <si>
    <t>一 般 公 共 预 算 收 入 合 计</t>
  </si>
  <si>
    <t>一、税收收入</t>
  </si>
  <si>
    <t>增值税</t>
  </si>
  <si>
    <t>营业税</t>
  </si>
  <si>
    <t>企业所得税</t>
  </si>
  <si>
    <t>个人所得税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</si>
  <si>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</si>
  <si>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</si>
  <si>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</si>
  <si>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</si>
  <si>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</si>
  <si>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</si>
  <si>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</si>
  <si>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</si>
  <si>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二、非税收入</t>
  </si>
  <si>
    <t>专项收入</t>
  </si>
  <si>
    <t>行政事业性收费收入</t>
  </si>
  <si>
    <t>罚没收入</t>
  </si>
  <si>
    <t>国有资源（资产）有偿使用收入</t>
  </si>
  <si>
    <t>其他收入</t>
  </si>
  <si>
    <t>加：区级税收返还收入</t>
  </si>
  <si>
    <t xml:space="preserve">    区级转移支付收入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</si>
  <si>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上</t>
    </r>
    <r>
      <rPr>
        <sz val="12"/>
        <rFont val="宋体"/>
        <charset val="134"/>
      </rPr>
      <t>年结余收入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</si>
  <si>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债券转贷收入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</si>
  <si>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调入预算稳定调节基金</t>
    </r>
  </si>
  <si>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调入资金等</t>
    </r>
  </si>
  <si>
    <t>一 般 公 共 预 算 收 入 总 计</t>
  </si>
  <si>
    <t>辛口镇2024年一般公共支出预算执行情况和2025年支出预算表</t>
  </si>
  <si>
    <t>2023年决算</t>
  </si>
  <si>
    <t>执行为调整预算％</t>
  </si>
  <si>
    <t>执行为2022年决算％</t>
  </si>
  <si>
    <t>一 般 公 共 预 算 支 出 合 计</t>
  </si>
  <si>
    <t>一般公共服务支出</t>
  </si>
  <si>
    <t>外交支出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</si>
  <si>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</si>
  <si>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</si>
  <si>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</si>
  <si>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</si>
  <si>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</si>
  <si>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</si>
  <si>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</si>
  <si>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</si>
  <si>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</si>
  <si>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</si>
  <si>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</si>
  <si>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</si>
  <si>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</si>
  <si>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</si>
  <si>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</si>
  <si>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</si>
  <si>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</si>
  <si>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</si>
  <si>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</si>
  <si>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其他支出</t>
  </si>
  <si>
    <t>债务付息支出</t>
  </si>
  <si>
    <t>预备费</t>
  </si>
  <si>
    <t>减：一般公共预算支出</t>
  </si>
  <si>
    <t xml:space="preserve">    上解区级支出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</si>
  <si>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一般债务还本支出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</si>
  <si>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安排预算稳定调节基金</t>
    </r>
  </si>
  <si>
    <t>一 般 公 共 预 算 结 余</t>
  </si>
  <si>
    <t>结转项目资金</t>
  </si>
  <si>
    <t>辛口镇2024年一般公共支出预算执行情况和2025年支出预算功能分类明细表</t>
  </si>
  <si>
    <t xml:space="preserve">                                                                                                             单位： 万元</t>
  </si>
  <si>
    <t>科目</t>
  </si>
  <si>
    <t>2024年预算执行</t>
  </si>
  <si>
    <t>2025年预算</t>
  </si>
  <si>
    <t>预算数为执行数%</t>
  </si>
  <si>
    <t>合计</t>
  </si>
  <si>
    <t>人大事务</t>
  </si>
  <si>
    <t xml:space="preserve">  代表工作</t>
  </si>
  <si>
    <t>政府办公厅（室）及相关机构事务</t>
  </si>
  <si>
    <t xml:space="preserve">  行政运行</t>
  </si>
  <si>
    <t>统计信息事务</t>
  </si>
  <si>
    <t xml:space="preserve">  专项统计业务</t>
  </si>
  <si>
    <t xml:space="preserve">  专项普查活动</t>
  </si>
  <si>
    <t>商贸事务</t>
  </si>
  <si>
    <t xml:space="preserve">  其他商贸事务支出</t>
  </si>
  <si>
    <t>群众团体事务</t>
  </si>
  <si>
    <t xml:space="preserve">  其他群众团体事务支出</t>
  </si>
  <si>
    <t>党委办公厅（室）及相关机构事务</t>
  </si>
  <si>
    <t xml:space="preserve">  一般行政管理事务</t>
  </si>
  <si>
    <t>组织事务</t>
  </si>
  <si>
    <t xml:space="preserve">  其他组织事务支出</t>
  </si>
  <si>
    <t>宣传事务</t>
  </si>
  <si>
    <t xml:space="preserve">  事业运行</t>
  </si>
  <si>
    <t xml:space="preserve">  其他宣传事务支出</t>
  </si>
  <si>
    <t>市场监督管理事务</t>
  </si>
  <si>
    <t xml:space="preserve">  食品安全监管</t>
  </si>
  <si>
    <t>社会工作事务</t>
  </si>
  <si>
    <t xml:space="preserve">  专项业务</t>
  </si>
  <si>
    <t xml:space="preserve">  其他社会工作事务支出</t>
  </si>
  <si>
    <t>公安</t>
  </si>
  <si>
    <t xml:space="preserve">  其他公安支出</t>
  </si>
  <si>
    <t>法院</t>
  </si>
  <si>
    <t xml:space="preserve">  “两庭”建设</t>
  </si>
  <si>
    <t>普通教育</t>
  </si>
  <si>
    <t xml:space="preserve">  学前教育</t>
  </si>
  <si>
    <t xml:space="preserve">  小学教育</t>
  </si>
  <si>
    <t xml:space="preserve">  其他普通教育支出</t>
  </si>
  <si>
    <t>成人教育</t>
  </si>
  <si>
    <t xml:space="preserve">  成人高等教育</t>
  </si>
  <si>
    <t>进修及培训</t>
  </si>
  <si>
    <t xml:space="preserve">  培训支出</t>
  </si>
  <si>
    <t>其他教育支出</t>
  </si>
  <si>
    <t xml:space="preserve">  其他教育支出</t>
  </si>
  <si>
    <t>科学技术普及</t>
  </si>
  <si>
    <t xml:space="preserve">  其他科学技术普及支出</t>
  </si>
  <si>
    <t>文化和旅游</t>
  </si>
  <si>
    <t xml:space="preserve">  群众文化</t>
  </si>
  <si>
    <t xml:space="preserve">  其他文化和旅游支出</t>
  </si>
  <si>
    <t>新闻出版电影</t>
  </si>
  <si>
    <t xml:space="preserve">  其他新闻出版电影支出</t>
  </si>
  <si>
    <t>人力资源和社会保障管理事务</t>
  </si>
  <si>
    <t xml:space="preserve">  其他人力资源和社会保障管理事务支出</t>
  </si>
  <si>
    <t>民政管理事务</t>
  </si>
  <si>
    <t xml:space="preserve">  社会组织管理</t>
  </si>
  <si>
    <t xml:space="preserve">  基层政权建设和社区治理</t>
  </si>
  <si>
    <t>行政事业单位养老支出</t>
  </si>
  <si>
    <t xml:space="preserve">  行政单位离退休</t>
  </si>
  <si>
    <t xml:space="preserve">  事业单位离退休</t>
  </si>
  <si>
    <t xml:space="preserve">  机关事业单位基本养老保险缴费支出</t>
  </si>
  <si>
    <t xml:space="preserve">  机关事业单位职业年金缴费支出</t>
  </si>
  <si>
    <t>就业补助</t>
  </si>
  <si>
    <t xml:space="preserve">  就业创业服务补贴</t>
  </si>
  <si>
    <t>退役安置</t>
  </si>
  <si>
    <t xml:space="preserve">  其他退役安置支出</t>
  </si>
  <si>
    <t>社会福利</t>
  </si>
  <si>
    <t xml:space="preserve">  老年福利</t>
  </si>
  <si>
    <t xml:space="preserve">  养老服务</t>
  </si>
  <si>
    <t>残疾人事业</t>
  </si>
  <si>
    <t xml:space="preserve">  残疾人就业</t>
  </si>
  <si>
    <t>其他生活救助</t>
  </si>
  <si>
    <t xml:space="preserve">  其他农村生活救助</t>
  </si>
  <si>
    <t>财政对基本养老保险基金的补助</t>
  </si>
  <si>
    <t xml:space="preserve">  财政对城乡居民基本养老保险基金的补助</t>
  </si>
  <si>
    <t>退役军人管理事务</t>
  </si>
  <si>
    <t xml:space="preserve">  拥军优属</t>
  </si>
  <si>
    <t xml:space="preserve">  其他退役军人事务管理支出</t>
  </si>
  <si>
    <t>其他社会保障和就业支出</t>
  </si>
  <si>
    <t xml:space="preserve">  其他社会保障和就业支出</t>
  </si>
  <si>
    <t>基层医疗卫生机构</t>
  </si>
  <si>
    <t xml:space="preserve">  城市社区卫生机构</t>
  </si>
  <si>
    <t xml:space="preserve">  其他基层医疗卫生机构支出</t>
  </si>
  <si>
    <t>公共卫生</t>
  </si>
  <si>
    <t xml:space="preserve">  基本公共卫生服务</t>
  </si>
  <si>
    <t xml:space="preserve">  重大公共卫生服务</t>
  </si>
  <si>
    <t xml:space="preserve">  突发公共卫生事件应急处理</t>
  </si>
  <si>
    <t xml:space="preserve">  其他公共卫生支出</t>
  </si>
  <si>
    <t>计划生育事务</t>
  </si>
  <si>
    <t xml:space="preserve">  其他计划生育事务支出</t>
  </si>
  <si>
    <t>行政事业单位医疗</t>
  </si>
  <si>
    <t xml:space="preserve">  行政单位医疗</t>
  </si>
  <si>
    <t xml:space="preserve">  事业单位医疗</t>
  </si>
  <si>
    <t xml:space="preserve">  公务员医疗补助</t>
  </si>
  <si>
    <t xml:space="preserve">  其他行政事业单位医疗支出</t>
  </si>
  <si>
    <t>其他卫生健康支出</t>
  </si>
  <si>
    <t xml:space="preserve">  其他卫生健康支出</t>
  </si>
  <si>
    <t>污染防治</t>
  </si>
  <si>
    <t xml:space="preserve">  大气</t>
  </si>
  <si>
    <t xml:space="preserve">  其他污染防治支出</t>
  </si>
  <si>
    <t>城乡社区管理事务</t>
  </si>
  <si>
    <t xml:space="preserve">  机关服务</t>
  </si>
  <si>
    <t xml:space="preserve">  城管执法</t>
  </si>
  <si>
    <t>城乡社区公共设施</t>
  </si>
  <si>
    <t xml:space="preserve">  其他城乡社区公共设施支出</t>
  </si>
  <si>
    <t>城乡社区环境卫生</t>
  </si>
  <si>
    <t xml:space="preserve">  城乡社区环境卫生</t>
  </si>
  <si>
    <t>其他城乡社区支出</t>
  </si>
  <si>
    <t xml:space="preserve">  其他城乡社区支出</t>
  </si>
  <si>
    <t>农业农村</t>
  </si>
  <si>
    <t xml:space="preserve">  防灾减灾</t>
  </si>
  <si>
    <t xml:space="preserve">  农产品加工与促销</t>
  </si>
  <si>
    <t xml:space="preserve">  农村社会事业</t>
  </si>
  <si>
    <t xml:space="preserve">  农业资源保护</t>
  </si>
  <si>
    <t xml:space="preserve">  农村道路建设</t>
  </si>
  <si>
    <t xml:space="preserve">  对高校毕业生到基层任职补助</t>
  </si>
  <si>
    <t xml:space="preserve">  耕地建设与利用</t>
  </si>
  <si>
    <t>水利</t>
  </si>
  <si>
    <t xml:space="preserve">  水利工程建设</t>
  </si>
  <si>
    <t xml:space="preserve">  水利工程运行与维护</t>
  </si>
  <si>
    <t xml:space="preserve">  防汛</t>
  </si>
  <si>
    <t>巩固脱贫攻坚成果衔接乡村振兴</t>
  </si>
  <si>
    <t xml:space="preserve">  农村基础设施建设</t>
  </si>
  <si>
    <t xml:space="preserve">  生产发展</t>
  </si>
  <si>
    <t xml:space="preserve">  其他巩固脱贫攻坚成果衔接乡村振兴支出</t>
  </si>
  <si>
    <t>农村综合改革</t>
  </si>
  <si>
    <t xml:space="preserve">  对村级公益事业建设的补助</t>
  </si>
  <si>
    <t xml:space="preserve">  对村民委员会和村党支部的补助</t>
  </si>
  <si>
    <t>公路水路运输</t>
  </si>
  <si>
    <t xml:space="preserve">  公路养护</t>
  </si>
  <si>
    <t>商业流通事务</t>
  </si>
  <si>
    <t xml:space="preserve">  其他商业流通事务支出</t>
  </si>
  <si>
    <t>保障性安居工程支出</t>
  </si>
  <si>
    <t xml:space="preserve">  农村危房改造</t>
  </si>
  <si>
    <t xml:space="preserve">  老旧小区改造</t>
  </si>
  <si>
    <t xml:space="preserve">  其他保障性安居工程支出</t>
  </si>
  <si>
    <t>城乡社区住宅</t>
  </si>
  <si>
    <t xml:space="preserve">  其他城乡社区住宅支出</t>
  </si>
  <si>
    <t>应急管理事务</t>
  </si>
  <si>
    <t xml:space="preserve">  安全监管</t>
  </si>
  <si>
    <t>自然灾害救灾及恢复重建支出</t>
  </si>
  <si>
    <t xml:space="preserve">  自然灾害灾后重建补助</t>
  </si>
  <si>
    <t>地方政府一般债务付息支出</t>
  </si>
  <si>
    <t xml:space="preserve">  地方政府一般债券付息支出</t>
  </si>
  <si>
    <r>
      <rPr>
        <b/>
        <sz val="16"/>
        <color rgb="FF000000"/>
        <rFont val="Calibri"/>
        <charset val="134"/>
      </rPr>
      <t>2025</t>
    </r>
    <r>
      <rPr>
        <b/>
        <sz val="16"/>
        <color rgb="FF000000"/>
        <rFont val="宋体"/>
        <charset val="134"/>
      </rPr>
      <t>年支出预算经济分类明细表</t>
    </r>
  </si>
  <si>
    <r>
      <rPr>
        <sz val="12"/>
        <color rgb="FF000000"/>
        <rFont val="宋体"/>
        <charset val="134"/>
      </rPr>
      <t>单位</t>
    </r>
    <r>
      <rPr>
        <sz val="12"/>
        <color rgb="FF000000"/>
        <rFont val="Calibri"/>
        <charset val="134"/>
      </rPr>
      <t>:</t>
    </r>
    <r>
      <rPr>
        <sz val="12"/>
        <color rgb="FF000000"/>
        <rFont val="宋体"/>
        <charset val="134"/>
      </rPr>
      <t>辛口镇</t>
    </r>
  </si>
  <si>
    <t>项目名称</t>
  </si>
  <si>
    <t>基本</t>
  </si>
  <si>
    <t>项目</t>
  </si>
  <si>
    <t>机关工资福利支出</t>
  </si>
  <si>
    <t xml:space="preserve">         工资奖金津补贴</t>
  </si>
  <si>
    <t xml:space="preserve">         社会保障缴费</t>
  </si>
  <si>
    <t xml:space="preserve">         住房公积金</t>
  </si>
  <si>
    <t xml:space="preserve">         其他工资福利支出 </t>
  </si>
  <si>
    <t>机关商品和服务支出</t>
  </si>
  <si>
    <t xml:space="preserve">         办公经费</t>
  </si>
  <si>
    <t xml:space="preserve">         会议费</t>
  </si>
  <si>
    <t xml:space="preserve">         培训费</t>
  </si>
  <si>
    <t xml:space="preserve">         专用材料购置费</t>
  </si>
  <si>
    <t xml:space="preserve">         委托业务费</t>
  </si>
  <si>
    <t xml:space="preserve">         公务接待费</t>
  </si>
  <si>
    <t xml:space="preserve">         因公出国(境)费用</t>
  </si>
  <si>
    <t xml:space="preserve">         公务用车运行维护费</t>
  </si>
  <si>
    <t xml:space="preserve">         维修（护）费</t>
  </si>
  <si>
    <t xml:space="preserve">         购买服务</t>
  </si>
  <si>
    <t xml:space="preserve">         其他商品和服务支出</t>
  </si>
  <si>
    <t>机关资本性支出（一）</t>
  </si>
  <si>
    <t xml:space="preserve">         房屋建筑物购建</t>
  </si>
  <si>
    <t xml:space="preserve">         基础设施建设</t>
  </si>
  <si>
    <t xml:space="preserve">         公务用车购置</t>
  </si>
  <si>
    <t xml:space="preserve">         土地征迁补偿和安置支出</t>
  </si>
  <si>
    <t xml:space="preserve">         设备购置</t>
  </si>
  <si>
    <t xml:space="preserve">         大型修缮</t>
  </si>
  <si>
    <t xml:space="preserve">         其他资本性支出</t>
  </si>
  <si>
    <t>机关资本性支出（二）</t>
  </si>
  <si>
    <t>对事业单位经常性补助</t>
  </si>
  <si>
    <t xml:space="preserve">         工资福利支出</t>
  </si>
  <si>
    <t xml:space="preserve">         商品和服务支出</t>
  </si>
  <si>
    <t xml:space="preserve">         其他对事业单位补助</t>
  </si>
  <si>
    <t>对事业单位资本性补助</t>
  </si>
  <si>
    <t xml:space="preserve">         资本性支出（一）</t>
  </si>
  <si>
    <t xml:space="preserve">         资本性支出（二）</t>
  </si>
  <si>
    <t>对企业补助</t>
  </si>
  <si>
    <t xml:space="preserve">         费用补贴</t>
  </si>
  <si>
    <t xml:space="preserve">         利息补贴</t>
  </si>
  <si>
    <t xml:space="preserve">         政府投资基金股权投资</t>
  </si>
  <si>
    <t xml:space="preserve">        其他对企业补助</t>
  </si>
  <si>
    <t xml:space="preserve">         其他对企业补助</t>
  </si>
  <si>
    <t>对企业资本性支出</t>
  </si>
  <si>
    <t xml:space="preserve">        对企业资本性支出（一）</t>
  </si>
  <si>
    <t xml:space="preserve">         对企业资本性支出（一）</t>
  </si>
  <si>
    <t xml:space="preserve">        对企业资本性支出（二）</t>
  </si>
  <si>
    <t xml:space="preserve">         对企业资本性支出（二）</t>
  </si>
  <si>
    <t xml:space="preserve">       其他对企业补助</t>
  </si>
  <si>
    <t>对个人和家庭的补助</t>
  </si>
  <si>
    <t xml:space="preserve">        社会福利和救助</t>
  </si>
  <si>
    <t xml:space="preserve">         社会福利和救助</t>
  </si>
  <si>
    <t xml:space="preserve">        助学金</t>
  </si>
  <si>
    <t xml:space="preserve">         助学金</t>
  </si>
  <si>
    <t xml:space="preserve">        个人农业生产补贴</t>
  </si>
  <si>
    <t xml:space="preserve">         个人农业生产补贴</t>
  </si>
  <si>
    <t xml:space="preserve">        离退休费</t>
  </si>
  <si>
    <t xml:space="preserve">         离退休费</t>
  </si>
  <si>
    <t xml:space="preserve">        其他对个人和家庭补助</t>
  </si>
  <si>
    <t xml:space="preserve">         其他对个人和家庭补助</t>
  </si>
  <si>
    <t>对社会保障基金补助</t>
  </si>
  <si>
    <t xml:space="preserve">        对社会保险基金补助</t>
  </si>
  <si>
    <t xml:space="preserve">         对社会保险基金补助</t>
  </si>
  <si>
    <t xml:space="preserve">        补充全国社会保障基金</t>
  </si>
  <si>
    <t xml:space="preserve">         补充全国社会保障基金</t>
  </si>
  <si>
    <t>债务利息及费用支出</t>
  </si>
  <si>
    <t xml:space="preserve">        国内债务付息</t>
  </si>
  <si>
    <t xml:space="preserve">         国内债务付息</t>
  </si>
  <si>
    <t xml:space="preserve">        国外债务付息</t>
  </si>
  <si>
    <t xml:space="preserve">         国外债务付息</t>
  </si>
  <si>
    <t xml:space="preserve">        国内债务发行费用</t>
  </si>
  <si>
    <t xml:space="preserve">         国内债务发行费用</t>
  </si>
  <si>
    <t xml:space="preserve">        国外债务发行费用</t>
  </si>
  <si>
    <t xml:space="preserve">         国外债务发行费用</t>
  </si>
  <si>
    <t>债务还本支出</t>
  </si>
  <si>
    <t xml:space="preserve">        国内债务还本</t>
  </si>
  <si>
    <t xml:space="preserve">         国内债务还本</t>
  </si>
  <si>
    <t xml:space="preserve">        国外债务还本</t>
  </si>
  <si>
    <t xml:space="preserve">         国外债务还本</t>
  </si>
  <si>
    <t>转移性支出</t>
  </si>
  <si>
    <t xml:space="preserve">        上下级政府间转移性支出</t>
  </si>
  <si>
    <t xml:space="preserve">         上下级政府间转移性支出</t>
  </si>
  <si>
    <t xml:space="preserve">        援助其他地区支出</t>
  </si>
  <si>
    <t xml:space="preserve">         援助其他地区支出</t>
  </si>
  <si>
    <t xml:space="preserve">        债务转贷</t>
  </si>
  <si>
    <t xml:space="preserve">         债务转贷</t>
  </si>
  <si>
    <t xml:space="preserve">        调出资金</t>
  </si>
  <si>
    <t xml:space="preserve">         调出资金</t>
  </si>
  <si>
    <t>预备费及预留</t>
  </si>
  <si>
    <t xml:space="preserve">        预备费</t>
  </si>
  <si>
    <t xml:space="preserve">         预备费</t>
  </si>
  <si>
    <t xml:space="preserve">        预留</t>
  </si>
  <si>
    <t xml:space="preserve">         预留</t>
  </si>
  <si>
    <t xml:space="preserve">        赠与</t>
  </si>
  <si>
    <t xml:space="preserve">         赠与</t>
  </si>
  <si>
    <t xml:space="preserve">        国家赔偿费用支出</t>
  </si>
  <si>
    <t xml:space="preserve">
国家赔偿费用支出
</t>
  </si>
  <si>
    <t xml:space="preserve">        对民间非营利组织和群众性自治组织补贴</t>
  </si>
  <si>
    <t>对民间非营利组织和群众性自治组织补贴</t>
  </si>
  <si>
    <t xml:space="preserve">        其他支出</t>
  </si>
  <si>
    <t>基本合计：</t>
  </si>
  <si>
    <t>项目合计：</t>
  </si>
  <si>
    <t>总计：</t>
  </si>
  <si>
    <t>辛口镇2024年政府性基金收入预算执行情况和2025年收入预算表</t>
  </si>
  <si>
    <t>2022年决算</t>
  </si>
  <si>
    <t>政 府 性 基 金 收 入 合 计</t>
  </si>
  <si>
    <t>国有土地使用权出让收入</t>
  </si>
  <si>
    <t>农业土地开发资金收入</t>
  </si>
  <si>
    <t>国有土地收益基金收入</t>
  </si>
  <si>
    <t>污水处理费收入</t>
  </si>
  <si>
    <t>城市基础设施配套费收入</t>
  </si>
  <si>
    <t>彩票公益金收入</t>
  </si>
  <si>
    <t>其他政府性基金收入</t>
  </si>
  <si>
    <t xml:space="preserve">  政 府 性 基 金 收 入 合 计</t>
  </si>
  <si>
    <t xml:space="preserve">  加：上级转移支付等收入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</si>
  <si>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上年结余收入</t>
    </r>
  </si>
  <si>
    <t xml:space="preserve">      债券转贷收入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</si>
  <si>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调入调出资金等</t>
    </r>
  </si>
  <si>
    <t xml:space="preserve">  政 府 性 基 金 收 入 总 计</t>
  </si>
  <si>
    <r>
      <rPr>
        <b/>
        <sz val="22"/>
        <rFont val="黑体"/>
        <charset val="134"/>
      </rPr>
      <t>辛口镇</t>
    </r>
    <r>
      <rPr>
        <sz val="22"/>
        <rFont val="黑体"/>
        <charset val="134"/>
      </rPr>
      <t>2024年政府性基金支出预算执行情况和2025年支出预算表</t>
    </r>
  </si>
  <si>
    <t>政 府 性 基 金 支 出 合 计</t>
  </si>
  <si>
    <t xml:space="preserve"> 国有土地使用权出让收入及对应专项债务收入安排的支出</t>
  </si>
  <si>
    <t xml:space="preserve">    国有土地收益基金及对应专项债务收入安排的支出</t>
  </si>
  <si>
    <t xml:space="preserve">    农业土地开发资金安排的支出</t>
  </si>
  <si>
    <t xml:space="preserve">    农村基础设施建设支出</t>
  </si>
  <si>
    <t xml:space="preserve">    农村生态环境支出</t>
  </si>
  <si>
    <t xml:space="preserve">    农网还贷资金支出</t>
  </si>
  <si>
    <t xml:space="preserve">    其中：彩票公益金及对应专项债务收入安排支出</t>
  </si>
  <si>
    <t>债务发行费用支出</t>
  </si>
  <si>
    <t>政 府 性 基 金 收 入 总 计</t>
  </si>
  <si>
    <t>减：政府性基金支出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</si>
  <si>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调出资金</t>
    </r>
  </si>
  <si>
    <t>政 府 性 基 金 结 余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</si>
  <si>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结转项目资金</t>
    </r>
  </si>
  <si>
    <t>辛口镇2025年政府性基金支出预算执行情况和2024年支出预算明细表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</si>
  <si>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单位：万元</t>
    </r>
  </si>
  <si>
    <t>2024年执行</t>
  </si>
  <si>
    <t>国有土地使用权出让收入及对应专项债务收入安排的支出</t>
  </si>
  <si>
    <t>征地和拆迁补偿支出</t>
  </si>
  <si>
    <t>土地开发支出</t>
  </si>
  <si>
    <t>农村基础设施建设支出</t>
  </si>
  <si>
    <t>城市建设支出</t>
  </si>
  <si>
    <t>农村生态环境支出</t>
  </si>
  <si>
    <t>其他国有土地使用权出让收入安排的支出</t>
  </si>
  <si>
    <t>国有土地收益基金及对应专项债务收入安排的支出</t>
  </si>
  <si>
    <t>农业土地开发资金安排的支出</t>
  </si>
  <si>
    <t>城市基础设施配套费对应专项债务收入安排的支出</t>
  </si>
  <si>
    <t>农网还贷资金支出</t>
  </si>
  <si>
    <t>地方农网还贷资金支出</t>
  </si>
  <si>
    <t>其他农网还贷资金支出</t>
  </si>
  <si>
    <t>彩票公益金及对应专项债务收入安排的支出</t>
  </si>
  <si>
    <t>用于社会福利的彩票公益金支出</t>
  </si>
  <si>
    <t>用于体育事业的彩票公益金支出</t>
  </si>
  <si>
    <t>用于教育事业的彩票公益金支出</t>
  </si>
  <si>
    <t>地方政府专项债务付息支出</t>
  </si>
  <si>
    <t xml:space="preserve">   债务发行费用支出</t>
  </si>
  <si>
    <t>地方政府专项债务发行费用支出</t>
  </si>
  <si>
    <t>辛口镇2024年社会保险基金收入预算执行情况和2025年收入预算表</t>
  </si>
  <si>
    <t>执行为      预算％</t>
  </si>
  <si>
    <t>执行为2023
年决算％</t>
  </si>
  <si>
    <t>预算为2024
年执行％</t>
  </si>
  <si>
    <t>社 会 保 险 基 金 收 入 合 计</t>
  </si>
  <si>
    <t xml:space="preserve">    其中：保险费收入</t>
  </si>
  <si>
    <t xml:space="preserve">          财政补贴收入</t>
  </si>
  <si>
    <t xml:space="preserve">          利息收入</t>
  </si>
  <si>
    <t>一、企业职工基本养老保险基金收入</t>
  </si>
  <si>
    <t>二、失业保险基金收入</t>
  </si>
  <si>
    <t>三、职工基本医疗保险基金收入</t>
  </si>
  <si>
    <t>四、工伤保险基金收入</t>
  </si>
  <si>
    <r>
      <rPr>
        <sz val="12"/>
        <rFont val="宋体"/>
        <charset val="134"/>
      </rPr>
      <t>五、生育保险基金</t>
    </r>
    <r>
      <rPr>
        <sz val="12"/>
        <color indexed="8"/>
        <rFont val="宋体"/>
        <charset val="134"/>
      </rPr>
      <t>收入</t>
    </r>
  </si>
  <si>
    <r>
      <rPr>
        <sz val="12"/>
        <rFont val="宋体"/>
        <charset val="134"/>
      </rPr>
      <t>六、城乡居民基本养老保险基金</t>
    </r>
    <r>
      <rPr>
        <sz val="12"/>
        <color indexed="8"/>
        <rFont val="宋体"/>
        <charset val="134"/>
      </rPr>
      <t>收入</t>
    </r>
  </si>
  <si>
    <r>
      <rPr>
        <sz val="12"/>
        <rFont val="宋体"/>
        <charset val="134"/>
      </rPr>
      <t>七、城乡居民基本医疗保险基金</t>
    </r>
    <r>
      <rPr>
        <sz val="12"/>
        <color indexed="8"/>
        <rFont val="宋体"/>
        <charset val="134"/>
      </rPr>
      <t>收入</t>
    </r>
  </si>
  <si>
    <t>八、机关事业单位基本养老保险基金收入</t>
  </si>
  <si>
    <t>辛口镇无社会保险基金预算，空表公开</t>
  </si>
  <si>
    <t>辛口镇2024年社会保险基金支出预算执行情况和2025年支出预算表</t>
  </si>
  <si>
    <t>社 会 保 险 基 金 支 出 合 计</t>
  </si>
  <si>
    <t>一、城镇企业职工基本养老保险基金支出</t>
  </si>
  <si>
    <t>　　其中：基本养老金</t>
  </si>
  <si>
    <t xml:space="preserve">          丧葬抚恤补助</t>
  </si>
  <si>
    <t>二、失业保险基金支出</t>
  </si>
  <si>
    <t>　　其中：失业保险金</t>
  </si>
  <si>
    <t xml:space="preserve">          医疗补助金</t>
  </si>
  <si>
    <t xml:space="preserve">          职业培训和职业介绍补贴</t>
  </si>
  <si>
    <t xml:space="preserve">          促进就业补助</t>
  </si>
  <si>
    <t>三、城镇职工基本医疗保险基金支出</t>
  </si>
  <si>
    <t>　　其中：基本医疗保险统筹基金</t>
  </si>
  <si>
    <t xml:space="preserve">          医疗保险个人账户基金</t>
  </si>
  <si>
    <t>四、工伤保险基金支出</t>
  </si>
  <si>
    <t>　　其中：工伤保险待遇</t>
  </si>
  <si>
    <r>
      <rPr>
        <sz val="12"/>
        <rFont val="宋体"/>
        <charset val="134"/>
      </rPr>
      <t>五、城镇职工生育保险基金</t>
    </r>
    <r>
      <rPr>
        <sz val="12"/>
        <color indexed="8"/>
        <rFont val="宋体"/>
        <charset val="134"/>
      </rPr>
      <t>支出</t>
    </r>
  </si>
  <si>
    <t>　　其中：生育保险金</t>
  </si>
  <si>
    <r>
      <rPr>
        <sz val="12"/>
        <rFont val="宋体"/>
        <charset val="134"/>
      </rPr>
      <t>六、城乡居民基本养老保险基金</t>
    </r>
    <r>
      <rPr>
        <sz val="12"/>
        <color indexed="8"/>
        <rFont val="宋体"/>
        <charset val="134"/>
      </rPr>
      <t>支出</t>
    </r>
  </si>
  <si>
    <r>
      <rPr>
        <sz val="12"/>
        <rFont val="宋体"/>
        <charset val="134"/>
      </rPr>
      <t>七、城乡居民基本医疗保险基金</t>
    </r>
    <r>
      <rPr>
        <sz val="12"/>
        <color indexed="8"/>
        <rFont val="宋体"/>
        <charset val="134"/>
      </rPr>
      <t>支出</t>
    </r>
  </si>
  <si>
    <t>八、机关事业单位基本养老保险基金支出</t>
  </si>
  <si>
    <t>辛口镇2024年国有资本经营收入预算执行情况和2025年收入预算表</t>
  </si>
  <si>
    <t>国有资本经营收入合计</t>
  </si>
  <si>
    <t>一、利润收入</t>
  </si>
  <si>
    <t xml:space="preserve">  钢铁企业利润收入</t>
  </si>
  <si>
    <t>xx企业</t>
  </si>
  <si>
    <t xml:space="preserve">  化工企业利润收入</t>
  </si>
  <si>
    <t xml:space="preserve">  运输企业利润收入</t>
  </si>
  <si>
    <t>…</t>
  </si>
  <si>
    <t>二、股利、股息收入</t>
  </si>
  <si>
    <t>辛口镇无国有资本经营预算，空表公开</t>
  </si>
  <si>
    <t>辛口镇2024年国有资本经营支出预算执行情况和2025年支出预算表</t>
  </si>
  <si>
    <t>国有资本经营支出合计</t>
  </si>
  <si>
    <t xml:space="preserve">一、解决历史遗留问题及改革成本支出  </t>
  </si>
  <si>
    <t xml:space="preserve">    厂办大集体改革支出</t>
  </si>
  <si>
    <t xml:space="preserve">       国有企业改革成本支出</t>
  </si>
  <si>
    <t xml:space="preserve">       其他解决历史遗留问题及改革成本支出</t>
  </si>
  <si>
    <t xml:space="preserve"> </t>
  </si>
  <si>
    <t xml:space="preserve">二、国有企业资本金注入 </t>
  </si>
  <si>
    <t xml:space="preserve">       国有经济结构调整支出</t>
  </si>
  <si>
    <t xml:space="preserve">       公益性设施投资补助支出</t>
  </si>
  <si>
    <t xml:space="preserve">       前瞻战略性产业发展支出</t>
  </si>
  <si>
    <t xml:space="preserve">       支持科技进步支出</t>
  </si>
  <si>
    <t xml:space="preserve">   对外投资合作支出</t>
  </si>
  <si>
    <t xml:space="preserve">    三、转移性支出 </t>
  </si>
  <si>
    <t xml:space="preserve">       国有资本经营预算调出资金</t>
  </si>
  <si>
    <t>辛口镇无国有资本经营预算，空表公开。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</si>
</sst>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3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_(&quot;$&quot;* #,##0.00_);_(&quot;$&quot;* \(#,##0.00\);_(&quot;$&quot;* &quot;-&quot;??_);_(@_)"/>
    <numFmt numFmtId="180" formatCode="\$#,##0.00;\(\$#,##0.00\)"/>
    <numFmt numFmtId="181" formatCode="\$#,##0;\(\$#,##0\)"/>
    <numFmt numFmtId="182" formatCode="yyyy&quot;年&quot;m&quot;月&quot;d&quot;日&quot;;@"/>
    <numFmt numFmtId="183" formatCode="_-* #,##0_$_-;\-* #,##0_$_-;_-* &quot;-&quot;_$_-;_-@_-"/>
    <numFmt numFmtId="184" formatCode="_-* #,##0.00_$_-;\-* #,##0.00_$_-;_-* &quot;-&quot;??_$_-;_-@_-"/>
    <numFmt numFmtId="185" formatCode="_-* #,##0&quot;$&quot;_-;\-* #,##0&quot;$&quot;_-;_-* &quot;-&quot;&quot;$&quot;_-;_-@_-"/>
    <numFmt numFmtId="186" formatCode="_-* #,##0.00&quot;$&quot;_-;\-* #,##0.00&quot;$&quot;_-;_-* &quot;-&quot;??&quot;$&quot;_-;_-@_-"/>
    <numFmt numFmtId="187" formatCode="0;_琀"/>
    <numFmt numFmtId="188" formatCode="0.0"/>
    <numFmt numFmtId="189" formatCode="0.0_);[Red]\(0.0\)"/>
    <numFmt numFmtId="190" formatCode="#,##0_ "/>
    <numFmt numFmtId="191" formatCode="#,##0.0_ "/>
    <numFmt numFmtId="192" formatCode="0.0%"/>
    <numFmt numFmtId="193" formatCode="0.00_ "/>
    <numFmt numFmtId="194" formatCode="0.0_ "/>
    <numFmt numFmtId="195" formatCode="#,##0_);[Red]\(#,##0\)"/>
    <numFmt numFmtId="196" formatCode="#,##0.00_);[Red]\(#,##0.00\)"/>
    <numFmt numFmtId="197" formatCode="0_);[Red]\(0\)"/>
    <numFmt numFmtId="198" formatCode="#,##0.0_);[Red]\(#,##0.0\)"/>
    <numFmt numFmtId="199" formatCode="0_ "/>
    <numFmt numFmtId="200" formatCode="0_ ;[Red]\-0\ "/>
    <numFmt numFmtId="201" formatCode="0.00_ ;[Red]\-0.00\ "/>
  </numFmts>
  <fonts count="99">
    <font>
      <sz val="12"/>
      <name val="宋体"/>
      <charset val="134"/>
    </font>
    <font>
      <sz val="22"/>
      <name val="黑体"/>
      <charset val="134"/>
    </font>
    <font>
      <sz val="12"/>
      <color indexed="8"/>
      <name val="Arial"/>
      <charset val="134"/>
    </font>
    <font>
      <sz val="12"/>
      <color indexed="8"/>
      <name val="宋体"/>
      <charset val="134"/>
    </font>
    <font>
      <sz val="12"/>
      <name val="黑体"/>
      <charset val="134"/>
    </font>
    <font>
      <sz val="12"/>
      <color indexed="8"/>
      <name val="黑体"/>
      <charset val="134"/>
    </font>
    <font>
      <sz val="14"/>
      <name val="宋体"/>
      <charset val="134"/>
    </font>
    <font>
      <sz val="13"/>
      <name val="宋体"/>
      <charset val="134"/>
    </font>
    <font>
      <sz val="12"/>
      <name val="Segoe UI"/>
      <charset val="134"/>
    </font>
    <font>
      <sz val="12"/>
      <color theme="1" tint="0.0499893185216834"/>
      <name val="宋体"/>
      <charset val="134"/>
    </font>
    <font>
      <sz val="12"/>
      <color theme="1"/>
      <name val="宋体"/>
      <charset val="134"/>
    </font>
    <font>
      <b/>
      <sz val="22"/>
      <name val="黑体"/>
      <charset val="134"/>
    </font>
    <font>
      <b/>
      <sz val="12"/>
      <name val="宋体"/>
      <charset val="134"/>
    </font>
    <font>
      <sz val="10"/>
      <name val="Arial"/>
      <charset val="134"/>
    </font>
    <font>
      <sz val="11"/>
      <color indexed="8"/>
      <name val="Calibri"/>
      <charset val="134"/>
    </font>
    <font>
      <b/>
      <sz val="16"/>
      <color rgb="FF000000"/>
      <name val="Calibri"/>
      <charset val="134"/>
    </font>
    <font>
      <b/>
      <sz val="16"/>
      <color indexed="8"/>
      <name val="Calibri"/>
      <charset val="134"/>
    </font>
    <font>
      <sz val="12"/>
      <color rgb="FF000000"/>
      <name val="宋体"/>
      <charset val="134"/>
    </font>
    <font>
      <b/>
      <sz val="14"/>
      <color indexed="8"/>
      <name val="Calibri"/>
      <charset val="134"/>
    </font>
    <font>
      <b/>
      <sz val="12"/>
      <color indexed="8"/>
      <name val="宋体"/>
      <charset val="134"/>
    </font>
    <font>
      <sz val="18"/>
      <name val="黑体"/>
      <charset val="134"/>
    </font>
    <font>
      <sz val="11"/>
      <color indexed="8"/>
      <name val="宋体"/>
      <charset val="134"/>
    </font>
    <font>
      <b/>
      <sz val="12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b/>
      <sz val="10"/>
      <name val="MS Sans Serif"/>
      <charset val="134"/>
    </font>
    <font>
      <sz val="10"/>
      <name val="Times New Roman"/>
      <charset val="134"/>
    </font>
    <font>
      <sz val="12"/>
      <name val="Arial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charset val="134"/>
    </font>
    <font>
      <b/>
      <sz val="12"/>
      <name val="Arial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7"/>
      <name val="Small Fonts"/>
      <charset val="134"/>
    </font>
    <font>
      <sz val="12"/>
      <name val="Helv"/>
      <charset val="134"/>
    </font>
    <font>
      <b/>
      <i/>
      <sz val="16"/>
      <name val="Helv"/>
      <charset val="134"/>
    </font>
    <font>
      <sz val="8"/>
      <name val="Times New Roman"/>
      <charset val="134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21"/>
      <name val="楷体_GB2312"/>
      <charset val="134"/>
    </font>
    <font>
      <sz val="11"/>
      <name val="宋体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2"/>
      <color indexed="20"/>
      <name val="楷体_GB2312"/>
      <charset val="134"/>
    </font>
    <font>
      <sz val="9"/>
      <name val="宋体"/>
      <charset val="134"/>
    </font>
    <font>
      <sz val="12"/>
      <name val="Times New Roman"/>
      <charset val="134"/>
    </font>
    <font>
      <sz val="10"/>
      <name val="宋体"/>
      <charset val="134"/>
    </font>
    <font>
      <u/>
      <sz val="12"/>
      <color indexed="12"/>
      <name val="宋体"/>
      <charset val="134"/>
    </font>
    <font>
      <sz val="12"/>
      <name val="官帕眉"/>
      <charset val="134"/>
    </font>
    <font>
      <sz val="12"/>
      <color indexed="17"/>
      <name val="宋体"/>
      <charset val="134"/>
    </font>
    <font>
      <sz val="10.5"/>
      <color indexed="17"/>
      <name val="宋体"/>
      <charset val="134"/>
    </font>
    <font>
      <sz val="9"/>
      <color indexed="17"/>
      <name val="宋体"/>
      <charset val="134"/>
    </font>
    <font>
      <sz val="12"/>
      <color indexed="17"/>
      <name val="楷体_GB2312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2"/>
      <name val="Courier"/>
      <charset val="134"/>
    </font>
    <font>
      <sz val="11"/>
      <name val="ＭＳ Ｐゴシック"/>
      <charset val="134"/>
    </font>
    <font>
      <sz val="12"/>
      <name val="바탕체"/>
      <charset val="134"/>
    </font>
    <font>
      <b/>
      <sz val="16"/>
      <color rgb="FF000000"/>
      <name val="宋体"/>
      <charset val="134"/>
    </font>
    <font>
      <sz val="12"/>
      <color rgb="FF000000"/>
      <name val="Calibri"/>
      <charset val="134"/>
    </font>
  </fonts>
  <fills count="7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6">
    <xf numFmtId="0" fontId="0" fillId="0" borderId="0"/>
    <xf numFmtId="43" fontId="0" fillId="0" borderId="0" applyFont="0" applyFill="0" applyBorder="0" applyAlignment="0" applyProtection="0"/>
    <xf numFmtId="44" fontId="2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4" borderId="1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7" borderId="19" applyNumberFormat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21" fillId="2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1" fillId="46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49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21" fillId="48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21" fillId="52" borderId="0" applyNumberFormat="0" applyBorder="0" applyAlignment="0" applyProtection="0">
      <alignment vertical="center"/>
    </xf>
    <xf numFmtId="0" fontId="45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45" fillId="56" borderId="0" applyNumberFormat="0" applyBorder="0" applyAlignment="0" applyProtection="0"/>
    <xf numFmtId="0" fontId="45" fillId="57" borderId="0" applyNumberFormat="0" applyBorder="0" applyAlignment="0" applyProtection="0"/>
    <xf numFmtId="0" fontId="45" fillId="58" borderId="0" applyNumberFormat="0" applyBorder="0" applyAlignment="0" applyProtection="0"/>
    <xf numFmtId="0" fontId="3" fillId="54" borderId="0" applyNumberFormat="0" applyBorder="0" applyAlignment="0" applyProtection="0"/>
    <xf numFmtId="0" fontId="3" fillId="59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NumberFormat="0" applyBorder="0" applyAlignment="0" applyProtection="0"/>
    <xf numFmtId="0" fontId="45" fillId="62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45" fillId="59" borderId="0" applyNumberFormat="0" applyBorder="0" applyAlignment="0" applyProtection="0"/>
    <xf numFmtId="0" fontId="45" fillId="60" borderId="0" applyNumberFormat="0" applyBorder="0" applyAlignment="0" applyProtection="0"/>
    <xf numFmtId="0" fontId="45" fillId="57" borderId="0" applyNumberFormat="0" applyBorder="0" applyAlignment="0" applyProtection="0"/>
    <xf numFmtId="0" fontId="3" fillId="54" borderId="0" applyNumberFormat="0" applyBorder="0" applyAlignment="0" applyProtection="0"/>
    <xf numFmtId="0" fontId="3" fillId="59" borderId="0" applyNumberFormat="0" applyBorder="0" applyAlignment="0" applyProtection="0"/>
    <xf numFmtId="0" fontId="45" fillId="63" borderId="0" applyNumberFormat="0" applyBorder="0" applyAlignment="0" applyProtection="0"/>
    <xf numFmtId="0" fontId="45" fillId="64" borderId="0" applyNumberFormat="0" applyBorder="0" applyAlignment="0" applyProtection="0"/>
    <xf numFmtId="0" fontId="3" fillId="54" borderId="0" applyNumberFormat="0" applyBorder="0" applyAlignment="0" applyProtection="0"/>
    <xf numFmtId="0" fontId="3" fillId="56" borderId="0" applyNumberFormat="0" applyBorder="0" applyAlignment="0" applyProtection="0"/>
    <xf numFmtId="0" fontId="45" fillId="56" borderId="0" applyNumberFormat="0" applyBorder="0" applyAlignment="0" applyProtection="0"/>
    <xf numFmtId="0" fontId="45" fillId="65" borderId="0" applyNumberFormat="0" applyBorder="0" applyAlignment="0" applyProtection="0"/>
    <xf numFmtId="0" fontId="3" fillId="54" borderId="0" applyNumberFormat="0" applyBorder="0" applyAlignment="0" applyProtection="0"/>
    <xf numFmtId="0" fontId="3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0" fontId="46" fillId="39" borderId="0" applyNumberFormat="0" applyBorder="0" applyAlignment="0" applyProtection="0">
      <alignment vertical="center"/>
    </xf>
    <xf numFmtId="176" fontId="47" fillId="0" borderId="0" applyFill="0" applyBorder="0" applyAlignment="0"/>
    <xf numFmtId="0" fontId="48" fillId="2" borderId="22" applyNumberFormat="0" applyAlignment="0" applyProtection="0">
      <alignment vertical="center"/>
    </xf>
    <xf numFmtId="0" fontId="49" fillId="69" borderId="23" applyNumberFormat="0" applyAlignment="0" applyProtection="0">
      <alignment vertical="center"/>
    </xf>
    <xf numFmtId="0" fontId="50" fillId="0" borderId="0" applyProtection="0">
      <alignment vertical="center"/>
    </xf>
    <xf numFmtId="41" fontId="13" fillId="0" borderId="0" applyFont="0" applyFill="0" applyBorder="0" applyAlignment="0" applyProtection="0"/>
    <xf numFmtId="177" fontId="51" fillId="0" borderId="0"/>
    <xf numFmtId="43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180" fontId="51" fillId="0" borderId="0"/>
    <xf numFmtId="0" fontId="52" fillId="0" borderId="0" applyProtection="0"/>
    <xf numFmtId="181" fontId="51" fillId="0" borderId="0"/>
    <xf numFmtId="0" fontId="53" fillId="0" borderId="0" applyNumberFormat="0" applyFill="0" applyBorder="0" applyAlignment="0" applyProtection="0">
      <alignment vertical="center"/>
    </xf>
    <xf numFmtId="2" fontId="52" fillId="0" borderId="0" applyProtection="0"/>
    <xf numFmtId="0" fontId="54" fillId="40" borderId="0" applyNumberFormat="0" applyBorder="0" applyAlignment="0" applyProtection="0">
      <alignment vertical="center"/>
    </xf>
    <xf numFmtId="38" fontId="55" fillId="42" borderId="0" applyNumberFormat="0" applyBorder="0" applyAlignment="0" applyProtection="0"/>
    <xf numFmtId="0" fontId="56" fillId="0" borderId="24" applyNumberFormat="0" applyAlignment="0" applyProtection="0">
      <alignment horizontal="left" vertical="center"/>
    </xf>
    <xf numFmtId="0" fontId="56" fillId="0" borderId="4">
      <alignment horizontal="left" vertical="center"/>
    </xf>
    <xf numFmtId="0" fontId="57" fillId="0" borderId="25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0" borderId="0" applyProtection="0"/>
    <xf numFmtId="0" fontId="56" fillId="0" borderId="0" applyProtection="0"/>
    <xf numFmtId="0" fontId="61" fillId="35" borderId="22" applyNumberFormat="0" applyAlignment="0" applyProtection="0">
      <alignment vertical="center"/>
    </xf>
    <xf numFmtId="10" fontId="55" fillId="2" borderId="1" applyNumberFormat="0" applyBorder="0" applyAlignment="0" applyProtection="0"/>
    <xf numFmtId="0" fontId="61" fillId="35" borderId="22" applyNumberFormat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37" fontId="64" fillId="0" borderId="0"/>
    <xf numFmtId="0" fontId="65" fillId="0" borderId="0"/>
    <xf numFmtId="0" fontId="66" fillId="0" borderId="0"/>
    <xf numFmtId="0" fontId="67" fillId="0" borderId="0"/>
    <xf numFmtId="0" fontId="21" fillId="36" borderId="29" applyNumberFormat="0" applyFont="0" applyAlignment="0" applyProtection="0">
      <alignment vertical="center"/>
    </xf>
    <xf numFmtId="0" fontId="68" fillId="2" borderId="30" applyNumberFormat="0" applyAlignment="0" applyProtection="0">
      <alignment vertical="center"/>
    </xf>
    <xf numFmtId="10" fontId="13" fillId="0" borderId="0" applyFont="0" applyFill="0" applyBorder="0" applyAlignment="0" applyProtection="0"/>
    <xf numFmtId="1" fontId="13" fillId="0" borderId="0"/>
    <xf numFmtId="0" fontId="0" fillId="0" borderId="0" applyNumberFormat="0" applyFill="0" applyBorder="0" applyAlignment="0" applyProtection="0"/>
    <xf numFmtId="0" fontId="69" fillId="0" borderId="0" applyNumberFormat="0" applyFill="0" applyBorder="0" applyAlignment="0" applyProtection="0">
      <alignment vertical="center"/>
    </xf>
    <xf numFmtId="0" fontId="52" fillId="0" borderId="31" applyProtection="0"/>
    <xf numFmtId="0" fontId="70" fillId="0" borderId="0" applyNumberFormat="0" applyFill="0" applyBorder="0" applyAlignment="0" applyProtection="0">
      <alignment vertical="center"/>
    </xf>
    <xf numFmtId="9" fontId="71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72" fillId="0" borderId="32" applyNumberFormat="0" applyFill="0" applyAlignment="0" applyProtection="0">
      <alignment vertical="center"/>
    </xf>
    <xf numFmtId="0" fontId="73" fillId="0" borderId="26" applyNumberFormat="0" applyFill="0" applyAlignment="0" applyProtection="0">
      <alignment vertical="center"/>
    </xf>
    <xf numFmtId="0" fontId="74" fillId="0" borderId="33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>
      <alignment horizontal="centerContinuous" vertical="center"/>
    </xf>
    <xf numFmtId="0" fontId="76" fillId="0" borderId="1">
      <alignment horizontal="distributed" vertical="center" wrapText="1"/>
    </xf>
    <xf numFmtId="0" fontId="46" fillId="39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78" fillId="41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79" fillId="66" borderId="0" applyNumberFormat="0" applyBorder="0" applyAlignment="0" applyProtection="0"/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79" fillId="63" borderId="0" applyNumberFormat="0" applyBorder="0" applyAlignment="0" applyProtection="0"/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78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9" fillId="63" borderId="0" applyNumberFormat="0" applyBorder="0" applyAlignment="0" applyProtection="0"/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Protection="0">
      <alignment vertical="center"/>
    </xf>
    <xf numFmtId="0" fontId="80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9" fillId="63" borderId="0" applyNumberFormat="0" applyBorder="0" applyAlignment="0" applyProtection="0"/>
    <xf numFmtId="0" fontId="46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79" fillId="63" borderId="0" applyNumberFormat="0" applyBorder="0" applyAlignment="0" applyProtection="0"/>
    <xf numFmtId="0" fontId="78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77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78" fillId="41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79" fillId="63" borderId="0" applyNumberFormat="0" applyBorder="0" applyAlignment="0" applyProtection="0"/>
    <xf numFmtId="0" fontId="81" fillId="39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41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77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81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4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6" fillId="0" borderId="0"/>
    <xf numFmtId="0" fontId="82" fillId="0" borderId="0"/>
    <xf numFmtId="0" fontId="83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4" fillId="0" borderId="0">
      <alignment vertical="center"/>
    </xf>
    <xf numFmtId="0" fontId="0" fillId="0" borderId="0"/>
    <xf numFmtId="0" fontId="0" fillId="0" borderId="0">
      <alignment vertical="center"/>
    </xf>
    <xf numFmtId="0" fontId="21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3" fillId="0" borderId="0"/>
    <xf numFmtId="0" fontId="0" fillId="0" borderId="0">
      <alignment vertical="center"/>
    </xf>
    <xf numFmtId="0" fontId="47" fillId="0" borderId="0"/>
    <xf numFmtId="0" fontId="0" fillId="0" borderId="0">
      <alignment vertical="center"/>
    </xf>
    <xf numFmtId="0" fontId="13" fillId="0" borderId="0"/>
    <xf numFmtId="0" fontId="0" fillId="0" borderId="0"/>
    <xf numFmtId="0" fontId="0" fillId="0" borderId="0"/>
    <xf numFmtId="0" fontId="85" fillId="0" borderId="0" applyNumberFormat="0" applyFill="0" applyBorder="0" applyAlignment="0" applyProtection="0">
      <alignment vertical="top"/>
      <protection locked="0"/>
    </xf>
    <xf numFmtId="0" fontId="0" fillId="0" borderId="0" applyNumberFormat="0" applyFill="0" applyBorder="0" applyAlignment="0" applyProtection="0"/>
    <xf numFmtId="9" fontId="86" fillId="0" borderId="0" applyFont="0" applyFill="0" applyBorder="0" applyAlignment="0" applyProtection="0"/>
    <xf numFmtId="0" fontId="54" fillId="40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Protection="0">
      <alignment vertical="center"/>
    </xf>
    <xf numFmtId="0" fontId="89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54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88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87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88" fillId="37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87" fillId="70" borderId="0" applyNumberFormat="0" applyBorder="0" applyAlignment="0" applyProtection="0"/>
    <xf numFmtId="0" fontId="90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87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90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91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34" applyNumberFormat="0" applyFill="0" applyAlignment="0" applyProtection="0">
      <alignment vertical="center"/>
    </xf>
    <xf numFmtId="182" fontId="71" fillId="0" borderId="0" applyFont="0" applyFill="0" applyBorder="0" applyAlignment="0" applyProtection="0"/>
    <xf numFmtId="0" fontId="48" fillId="42" borderId="22" applyNumberFormat="0" applyAlignment="0" applyProtection="0">
      <alignment vertical="center"/>
    </xf>
    <xf numFmtId="0" fontId="93" fillId="69" borderId="23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2" fillId="0" borderId="28" applyNumberFormat="0" applyFill="0" applyAlignment="0" applyProtection="0">
      <alignment vertical="center"/>
    </xf>
    <xf numFmtId="183" fontId="83" fillId="0" borderId="0" applyFont="0" applyFill="0" applyBorder="0" applyAlignment="0" applyProtection="0"/>
    <xf numFmtId="184" fontId="83" fillId="0" borderId="0" applyFont="0" applyFill="0" applyBorder="0" applyAlignment="0" applyProtection="0"/>
    <xf numFmtId="185" fontId="83" fillId="0" borderId="0" applyFont="0" applyFill="0" applyBorder="0" applyAlignment="0" applyProtection="0"/>
    <xf numFmtId="186" fontId="83" fillId="0" borderId="0" applyFont="0" applyFill="0" applyBorder="0" applyAlignment="0" applyProtection="0"/>
    <xf numFmtId="0" fontId="51" fillId="0" borderId="0"/>
    <xf numFmtId="41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187" fontId="71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86" fillId="0" borderId="0"/>
    <xf numFmtId="0" fontId="19" fillId="71" borderId="0" applyNumberFormat="0" applyBorder="0" applyAlignment="0" applyProtection="0"/>
    <xf numFmtId="0" fontId="19" fillId="72" borderId="0" applyNumberFormat="0" applyBorder="0" applyAlignment="0" applyProtection="0"/>
    <xf numFmtId="0" fontId="19" fillId="73" borderId="0" applyNumberFormat="0" applyBorder="0" applyAlignment="0" applyProtection="0"/>
    <xf numFmtId="0" fontId="44" fillId="74" borderId="0" applyNumberFormat="0" applyBorder="0" applyAlignment="0" applyProtection="0">
      <alignment vertical="center"/>
    </xf>
    <xf numFmtId="0" fontId="44" fillId="75" borderId="0" applyNumberFormat="0" applyBorder="0" applyAlignment="0" applyProtection="0">
      <alignment vertical="center"/>
    </xf>
    <xf numFmtId="0" fontId="44" fillId="52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44" fillId="76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8" fillId="42" borderId="30" applyNumberFormat="0" applyAlignment="0" applyProtection="0">
      <alignment vertical="center"/>
    </xf>
    <xf numFmtId="0" fontId="61" fillId="35" borderId="22" applyNumberFormat="0" applyAlignment="0" applyProtection="0">
      <alignment vertical="center"/>
    </xf>
    <xf numFmtId="1" fontId="76" fillId="0" borderId="1">
      <alignment vertical="center"/>
      <protection locked="0"/>
    </xf>
    <xf numFmtId="0" fontId="94" fillId="0" borderId="0"/>
    <xf numFmtId="188" fontId="76" fillId="0" borderId="1">
      <alignment vertical="center"/>
      <protection locked="0"/>
    </xf>
    <xf numFmtId="0" fontId="13" fillId="0" borderId="0"/>
    <xf numFmtId="0" fontId="44" fillId="74" borderId="0" applyNumberFormat="0" applyBorder="0" applyAlignment="0" applyProtection="0">
      <alignment vertical="center"/>
    </xf>
    <xf numFmtId="0" fontId="44" fillId="76" borderId="0" applyNumberFormat="0" applyBorder="0" applyAlignment="0" applyProtection="0">
      <alignment vertical="center"/>
    </xf>
    <xf numFmtId="0" fontId="44" fillId="69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44" fillId="52" borderId="0" applyNumberFormat="0" applyBorder="0" applyAlignment="0" applyProtection="0">
      <alignment vertical="center"/>
    </xf>
    <xf numFmtId="0" fontId="0" fillId="36" borderId="29" applyNumberFormat="0" applyFont="0" applyAlignment="0" applyProtection="0">
      <alignment vertical="center"/>
    </xf>
    <xf numFmtId="38" fontId="95" fillId="0" borderId="0" applyFont="0" applyFill="0" applyBorder="0" applyAlignment="0" applyProtection="0"/>
    <xf numFmtId="4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0" fontId="96" fillId="0" borderId="0"/>
  </cellStyleXfs>
  <cellXfs count="244">
    <xf numFmtId="0" fontId="0" fillId="0" borderId="0" xfId="0"/>
    <xf numFmtId="0" fontId="1" fillId="0" borderId="0" xfId="524" applyFont="1" applyAlignment="1">
      <alignment horizontal="center" vertical="top"/>
    </xf>
    <xf numFmtId="0" fontId="0" fillId="0" borderId="0" xfId="520" applyFont="1" applyFill="1" applyAlignment="1">
      <alignment wrapText="1"/>
    </xf>
    <xf numFmtId="0" fontId="2" fillId="0" borderId="0" xfId="524" applyFont="1"/>
    <xf numFmtId="0" fontId="3" fillId="0" borderId="0" xfId="524" applyFont="1" applyAlignment="1">
      <alignment horizontal="right"/>
    </xf>
    <xf numFmtId="0" fontId="3" fillId="0" borderId="0" xfId="524" applyFont="1" applyBorder="1" applyAlignment="1">
      <alignment horizontal="right" vertical="center" wrapText="1"/>
    </xf>
    <xf numFmtId="0" fontId="4" fillId="0" borderId="1" xfId="521" applyFont="1" applyFill="1" applyBorder="1" applyAlignment="1">
      <alignment horizontal="center" vertical="center" wrapText="1"/>
    </xf>
    <xf numFmtId="0" fontId="5" fillId="0" borderId="1" xfId="524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9" fontId="4" fillId="0" borderId="1" xfId="519" applyNumberFormat="1" applyFont="1" applyFill="1" applyBorder="1" applyAlignment="1" applyProtection="1">
      <alignment horizontal="center" vertical="center" wrapText="1"/>
    </xf>
    <xf numFmtId="0" fontId="5" fillId="0" borderId="1" xfId="524" applyFont="1" applyBorder="1" applyAlignment="1">
      <alignment horizontal="left" vertical="center" wrapText="1" indent="1"/>
    </xf>
    <xf numFmtId="190" fontId="0" fillId="0" borderId="1" xfId="0" applyNumberFormat="1" applyBorder="1" applyAlignment="1">
      <alignment vertical="center"/>
    </xf>
    <xf numFmtId="0" fontId="0" fillId="0" borderId="1" xfId="0" applyBorder="1"/>
    <xf numFmtId="0" fontId="3" fillId="0" borderId="1" xfId="524" applyFont="1" applyFill="1" applyBorder="1" applyAlignment="1">
      <alignment horizontal="left" vertical="center" wrapText="1" indent="1"/>
    </xf>
    <xf numFmtId="0" fontId="3" fillId="0" borderId="1" xfId="524" applyFont="1" applyBorder="1" applyAlignment="1">
      <alignment horizontal="left" vertical="center" wrapText="1" indent="1"/>
    </xf>
    <xf numFmtId="0" fontId="3" fillId="0" borderId="1" xfId="524" applyFont="1" applyBorder="1" applyAlignment="1">
      <alignment horizontal="left" vertical="center" wrapText="1"/>
    </xf>
    <xf numFmtId="191" fontId="0" fillId="0" borderId="1" xfId="0" applyNumberFormat="1" applyBorder="1" applyAlignment="1">
      <alignment vertical="center"/>
    </xf>
    <xf numFmtId="190" fontId="3" fillId="0" borderId="1" xfId="524" applyNumberFormat="1" applyFont="1" applyBorder="1" applyAlignment="1">
      <alignment horizontal="right" vertical="center" shrinkToFit="1"/>
    </xf>
    <xf numFmtId="190" fontId="0" fillId="0" borderId="0" xfId="0" applyNumberFormat="1"/>
    <xf numFmtId="0" fontId="3" fillId="0" borderId="1" xfId="524" applyFont="1" applyFill="1" applyBorder="1" applyAlignment="1">
      <alignment vertical="center" wrapText="1"/>
    </xf>
    <xf numFmtId="0" fontId="6" fillId="0" borderId="2" xfId="0" applyFont="1" applyBorder="1" applyAlignment="1">
      <alignment horizontal="center"/>
    </xf>
    <xf numFmtId="0" fontId="4" fillId="0" borderId="1" xfId="521" applyFont="1" applyFill="1" applyBorder="1" applyAlignment="1">
      <alignment horizontal="center" vertical="center"/>
    </xf>
    <xf numFmtId="190" fontId="4" fillId="0" borderId="1" xfId="521" applyNumberFormat="1" applyFont="1" applyFill="1" applyBorder="1" applyAlignment="1">
      <alignment horizontal="center" vertical="center"/>
    </xf>
    <xf numFmtId="191" fontId="4" fillId="0" borderId="1" xfId="519" applyNumberFormat="1" applyFont="1" applyFill="1" applyBorder="1" applyAlignment="1" applyProtection="1">
      <alignment horizontal="center" vertical="center" wrapText="1"/>
    </xf>
    <xf numFmtId="0" fontId="3" fillId="0" borderId="1" xfId="524" applyFont="1" applyBorder="1" applyAlignment="1">
      <alignment horizontal="left" vertical="center" wrapText="1" indent="2"/>
    </xf>
    <xf numFmtId="0" fontId="3" fillId="0" borderId="1" xfId="524" applyFont="1" applyBorder="1" applyAlignment="1">
      <alignment horizontal="left" vertical="center" wrapText="1" indent="4"/>
    </xf>
    <xf numFmtId="0" fontId="0" fillId="0" borderId="2" xfId="0" applyBorder="1" applyAlignment="1">
      <alignment horizontal="center"/>
    </xf>
    <xf numFmtId="0" fontId="1" fillId="0" borderId="0" xfId="519" applyFont="1" applyFill="1" applyAlignment="1">
      <alignment vertical="top" wrapText="1"/>
    </xf>
    <xf numFmtId="0" fontId="0" fillId="0" borderId="0" xfId="519" applyFont="1" applyFill="1">
      <alignment vertical="center"/>
    </xf>
    <xf numFmtId="0" fontId="4" fillId="0" borderId="0" xfId="519" applyFont="1" applyFill="1">
      <alignment vertical="center"/>
    </xf>
    <xf numFmtId="0" fontId="7" fillId="0" borderId="0" xfId="519" applyFont="1" applyFill="1" applyBorder="1">
      <alignment vertical="center"/>
    </xf>
    <xf numFmtId="0" fontId="7" fillId="0" borderId="0" xfId="519" applyFont="1" applyFill="1">
      <alignment vertical="center"/>
    </xf>
    <xf numFmtId="192" fontId="7" fillId="0" borderId="0" xfId="3" applyNumberFormat="1" applyFont="1" applyFill="1" applyAlignment="1">
      <alignment vertical="center"/>
    </xf>
    <xf numFmtId="0" fontId="0" fillId="0" borderId="0" xfId="525">
      <alignment vertical="center"/>
    </xf>
    <xf numFmtId="0" fontId="1" fillId="0" borderId="0" xfId="519" applyFont="1" applyFill="1" applyAlignment="1">
      <alignment horizontal="center" vertical="top" wrapText="1"/>
    </xf>
    <xf numFmtId="192" fontId="0" fillId="0" borderId="0" xfId="3" applyNumberFormat="1" applyFont="1" applyFill="1" applyAlignment="1">
      <alignment horizontal="right" vertical="center"/>
    </xf>
    <xf numFmtId="0" fontId="0" fillId="0" borderId="0" xfId="525" applyFont="1">
      <alignment vertical="center"/>
    </xf>
    <xf numFmtId="0" fontId="0" fillId="0" borderId="0" xfId="525" applyNumberFormat="1" applyFont="1" applyFill="1" applyBorder="1" applyAlignment="1">
      <alignment horizontal="right" vertical="center"/>
    </xf>
    <xf numFmtId="0" fontId="4" fillId="0" borderId="1" xfId="519" applyNumberFormat="1" applyFont="1" applyFill="1" applyBorder="1" applyAlignment="1" applyProtection="1">
      <alignment horizontal="left" vertical="center" indent="1"/>
    </xf>
    <xf numFmtId="190" fontId="0" fillId="0" borderId="1" xfId="4" applyNumberFormat="1" applyFont="1" applyFill="1" applyBorder="1" applyAlignment="1">
      <alignment horizontal="right" vertical="center"/>
    </xf>
    <xf numFmtId="0" fontId="7" fillId="0" borderId="1" xfId="519" applyFont="1" applyFill="1" applyBorder="1">
      <alignment vertical="center"/>
    </xf>
    <xf numFmtId="192" fontId="7" fillId="0" borderId="1" xfId="3" applyNumberFormat="1" applyFont="1" applyFill="1" applyBorder="1" applyAlignment="1">
      <alignment vertical="center"/>
    </xf>
    <xf numFmtId="0" fontId="0" fillId="0" borderId="1" xfId="525" applyBorder="1">
      <alignment vertical="center"/>
    </xf>
    <xf numFmtId="193" fontId="7" fillId="0" borderId="0" xfId="519" applyNumberFormat="1" applyFont="1" applyFill="1">
      <alignment vertical="center"/>
    </xf>
    <xf numFmtId="0" fontId="3" fillId="0" borderId="1" xfId="525" applyNumberFormat="1" applyFont="1" applyFill="1" applyBorder="1" applyAlignment="1">
      <alignment horizontal="left" vertical="center" indent="1" shrinkToFit="1"/>
    </xf>
    <xf numFmtId="0" fontId="3" fillId="0" borderId="1" xfId="525" applyNumberFormat="1" applyFont="1" applyFill="1" applyBorder="1" applyAlignment="1">
      <alignment horizontal="left" vertical="center" wrapText="1" indent="1"/>
    </xf>
    <xf numFmtId="0" fontId="0" fillId="0" borderId="1" xfId="525" applyNumberFormat="1" applyFont="1" applyFill="1" applyBorder="1" applyAlignment="1">
      <alignment horizontal="left" vertical="center" wrapText="1" indent="1"/>
    </xf>
    <xf numFmtId="0" fontId="7" fillId="0" borderId="2" xfId="519" applyFont="1" applyFill="1" applyBorder="1" applyAlignment="1">
      <alignment horizontal="center" vertical="center"/>
    </xf>
    <xf numFmtId="194" fontId="0" fillId="0" borderId="0" xfId="521" applyNumberFormat="1" applyFont="1" applyFill="1" applyAlignment="1">
      <alignment vertical="center"/>
    </xf>
    <xf numFmtId="194" fontId="7" fillId="0" borderId="0" xfId="519" applyNumberFormat="1" applyFont="1" applyFill="1">
      <alignment vertical="center"/>
    </xf>
    <xf numFmtId="192" fontId="7" fillId="0" borderId="0" xfId="3" applyNumberFormat="1" applyFont="1" applyFill="1" applyBorder="1" applyAlignment="1">
      <alignment vertical="center"/>
    </xf>
    <xf numFmtId="195" fontId="0" fillId="0" borderId="0" xfId="525" applyNumberFormat="1">
      <alignment vertical="center"/>
    </xf>
    <xf numFmtId="195" fontId="0" fillId="0" borderId="0" xfId="525" applyNumberFormat="1" applyFont="1">
      <alignment vertical="center"/>
    </xf>
    <xf numFmtId="0" fontId="4" fillId="0" borderId="3" xfId="521" applyFont="1" applyFill="1" applyBorder="1" applyAlignment="1">
      <alignment horizontal="center" vertical="center"/>
    </xf>
    <xf numFmtId="0" fontId="4" fillId="0" borderId="4" xfId="521" applyFont="1" applyFill="1" applyBorder="1" applyAlignment="1">
      <alignment horizontal="center" vertical="center"/>
    </xf>
    <xf numFmtId="189" fontId="4" fillId="0" borderId="0" xfId="519" applyNumberFormat="1" applyFont="1" applyFill="1" applyBorder="1" applyAlignment="1" applyProtection="1">
      <alignment horizontal="center" vertical="center" wrapText="1"/>
    </xf>
    <xf numFmtId="195" fontId="4" fillId="0" borderId="1" xfId="521" applyNumberFormat="1" applyFont="1" applyFill="1" applyBorder="1" applyAlignment="1">
      <alignment horizontal="center" vertical="center" wrapText="1"/>
    </xf>
    <xf numFmtId="195" fontId="0" fillId="0" borderId="1" xfId="525" applyNumberFormat="1" applyBorder="1">
      <alignment vertical="center"/>
    </xf>
    <xf numFmtId="10" fontId="0" fillId="0" borderId="0" xfId="3" applyNumberFormat="1" applyFont="1" applyFill="1" applyBorder="1" applyAlignment="1" applyProtection="1">
      <alignment horizontal="right" vertical="center"/>
    </xf>
    <xf numFmtId="0" fontId="0" fillId="0" borderId="0" xfId="527"/>
    <xf numFmtId="195" fontId="0" fillId="0" borderId="0" xfId="527" applyNumberFormat="1" applyFill="1" applyAlignment="1">
      <alignment horizontal="center"/>
    </xf>
    <xf numFmtId="196" fontId="0" fillId="0" borderId="0" xfId="527" applyNumberFormat="1" applyFill="1"/>
    <xf numFmtId="0" fontId="1" fillId="0" borderId="0" xfId="519" applyFont="1" applyFill="1" applyAlignment="1">
      <alignment horizontal="center" vertical="top"/>
    </xf>
    <xf numFmtId="195" fontId="0" fillId="0" borderId="0" xfId="519" applyNumberFormat="1" applyFont="1" applyFill="1" applyAlignment="1">
      <alignment horizontal="center" vertical="center"/>
    </xf>
    <xf numFmtId="196" fontId="0" fillId="0" borderId="0" xfId="527" applyNumberFormat="1" applyFont="1" applyFill="1"/>
    <xf numFmtId="196" fontId="4" fillId="0" borderId="1" xfId="521" applyNumberFormat="1" applyFont="1" applyFill="1" applyBorder="1" applyAlignment="1">
      <alignment horizontal="center" vertical="center" wrapText="1"/>
    </xf>
    <xf numFmtId="195" fontId="0" fillId="0" borderId="1" xfId="519" applyNumberFormat="1" applyFont="1" applyFill="1" applyBorder="1" applyAlignment="1" applyProtection="1">
      <alignment horizontal="center" vertical="center"/>
    </xf>
    <xf numFmtId="49" fontId="8" fillId="0" borderId="1" xfId="526" applyNumberFormat="1" applyFont="1" applyFill="1" applyBorder="1" applyAlignment="1">
      <alignment horizontal="left" vertical="center" wrapText="1" indent="1"/>
    </xf>
    <xf numFmtId="195" fontId="9" fillId="0" borderId="1" xfId="527" applyNumberFormat="1" applyFont="1" applyFill="1" applyBorder="1" applyAlignment="1">
      <alignment horizontal="center"/>
    </xf>
    <xf numFmtId="49" fontId="0" fillId="0" borderId="1" xfId="526" applyNumberFormat="1" applyFont="1" applyFill="1" applyBorder="1" applyAlignment="1">
      <alignment horizontal="left" vertical="center" wrapText="1" indent="2"/>
    </xf>
    <xf numFmtId="49" fontId="8" fillId="0" borderId="1" xfId="526" applyNumberFormat="1" applyFont="1" applyFill="1" applyBorder="1" applyAlignment="1">
      <alignment horizontal="left" vertical="center" wrapText="1" indent="3"/>
    </xf>
    <xf numFmtId="195" fontId="0" fillId="0" borderId="1" xfId="527" applyNumberFormat="1" applyFill="1" applyBorder="1" applyAlignment="1">
      <alignment horizontal="center"/>
    </xf>
    <xf numFmtId="196" fontId="0" fillId="2" borderId="1" xfId="519" applyNumberFormat="1" applyFont="1" applyFill="1" applyBorder="1" applyAlignment="1" applyProtection="1">
      <alignment horizontal="center" vertical="center"/>
    </xf>
    <xf numFmtId="196" fontId="0" fillId="0" borderId="1" xfId="527" applyNumberFormat="1" applyFont="1" applyFill="1" applyBorder="1" applyAlignment="1">
      <alignment horizontal="center" vertical="center"/>
    </xf>
    <xf numFmtId="49" fontId="0" fillId="0" borderId="1" xfId="526" applyNumberFormat="1" applyFont="1" applyFill="1" applyBorder="1" applyAlignment="1">
      <alignment horizontal="left" vertical="center" wrapText="1" indent="3"/>
    </xf>
    <xf numFmtId="195" fontId="10" fillId="0" borderId="1" xfId="527" applyNumberFormat="1" applyFont="1" applyFill="1" applyBorder="1" applyAlignment="1">
      <alignment horizontal="center"/>
    </xf>
    <xf numFmtId="195" fontId="0" fillId="0" borderId="1" xfId="527" applyNumberFormat="1" applyFont="1" applyFill="1" applyBorder="1" applyAlignment="1">
      <alignment horizontal="center" vertical="center"/>
    </xf>
    <xf numFmtId="197" fontId="0" fillId="0" borderId="1" xfId="527" applyNumberFormat="1" applyFont="1" applyFill="1" applyBorder="1" applyAlignment="1">
      <alignment horizontal="center" vertical="center"/>
    </xf>
    <xf numFmtId="197" fontId="0" fillId="0" borderId="1" xfId="519" applyNumberFormat="1" applyFont="1" applyFill="1" applyBorder="1" applyAlignment="1" applyProtection="1">
      <alignment horizontal="center" vertical="center"/>
    </xf>
    <xf numFmtId="49" fontId="8" fillId="0" borderId="1" xfId="526" applyNumberFormat="1" applyFont="1" applyBorder="1" applyAlignment="1">
      <alignment horizontal="left" vertical="center" wrapText="1" indent="3"/>
    </xf>
    <xf numFmtId="49" fontId="0" fillId="0" borderId="1" xfId="526" applyNumberFormat="1" applyFont="1" applyBorder="1" applyAlignment="1">
      <alignment horizontal="left" vertical="center" wrapText="1" indent="2"/>
    </xf>
    <xf numFmtId="49" fontId="0" fillId="0" borderId="1" xfId="526" applyNumberFormat="1" applyFont="1" applyFill="1" applyBorder="1" applyAlignment="1">
      <alignment horizontal="left" vertical="center" wrapText="1" indent="1"/>
    </xf>
    <xf numFmtId="195" fontId="9" fillId="0" borderId="1" xfId="519" applyNumberFormat="1" applyFont="1" applyFill="1" applyBorder="1" applyAlignment="1" applyProtection="1">
      <alignment horizontal="center" vertical="center"/>
    </xf>
    <xf numFmtId="195" fontId="0" fillId="2" borderId="1" xfId="519" applyNumberFormat="1" applyFont="1" applyFill="1" applyBorder="1" applyAlignment="1" applyProtection="1">
      <alignment horizontal="center" vertical="center"/>
    </xf>
    <xf numFmtId="49" fontId="8" fillId="0" borderId="1" xfId="526" applyNumberFormat="1" applyFont="1" applyBorder="1" applyAlignment="1">
      <alignment horizontal="left" vertical="center" wrapText="1" indent="1"/>
    </xf>
    <xf numFmtId="195" fontId="9" fillId="0" borderId="5" xfId="519" applyNumberFormat="1" applyFont="1" applyFill="1" applyBorder="1" applyAlignment="1" applyProtection="1">
      <alignment horizontal="center" vertical="center"/>
    </xf>
    <xf numFmtId="49" fontId="3" fillId="0" borderId="1" xfId="526" applyNumberFormat="1" applyFont="1" applyBorder="1" applyAlignment="1">
      <alignment horizontal="left" vertical="center" wrapText="1" indent="2"/>
    </xf>
    <xf numFmtId="49" fontId="3" fillId="0" borderId="1" xfId="526" applyNumberFormat="1" applyFont="1" applyBorder="1" applyAlignment="1">
      <alignment vertical="center" wrapText="1"/>
    </xf>
    <xf numFmtId="0" fontId="0" fillId="0" borderId="0" xfId="527" applyFill="1" applyAlignment="1">
      <alignment horizontal="center"/>
    </xf>
    <xf numFmtId="196" fontId="0" fillId="0" borderId="0" xfId="527" applyNumberFormat="1"/>
    <xf numFmtId="0" fontId="1" fillId="0" borderId="0" xfId="519" applyFont="1" applyFill="1" applyAlignment="1">
      <alignment vertical="top"/>
    </xf>
    <xf numFmtId="0" fontId="0" fillId="0" borderId="0" xfId="519" applyFill="1" applyBorder="1">
      <alignment vertical="center"/>
    </xf>
    <xf numFmtId="0" fontId="0" fillId="0" borderId="0" xfId="519" applyFill="1">
      <alignment vertical="center"/>
    </xf>
    <xf numFmtId="189" fontId="7" fillId="0" borderId="0" xfId="519" applyNumberFormat="1" applyFont="1" applyFill="1">
      <alignment vertical="center"/>
    </xf>
    <xf numFmtId="0" fontId="11" fillId="0" borderId="0" xfId="519" applyFont="1" applyFill="1" applyAlignment="1">
      <alignment horizontal="center" vertical="top"/>
    </xf>
    <xf numFmtId="0" fontId="0" fillId="0" borderId="0" xfId="519" applyFont="1" applyFill="1" applyAlignment="1">
      <alignment horizontal="right" vertical="center"/>
    </xf>
    <xf numFmtId="189" fontId="0" fillId="0" borderId="0" xfId="519" applyNumberFormat="1" applyFont="1" applyFill="1" applyAlignment="1">
      <alignment horizontal="right" vertical="center"/>
    </xf>
    <xf numFmtId="0" fontId="4" fillId="0" borderId="1" xfId="519" applyFont="1" applyFill="1" applyBorder="1" applyAlignment="1">
      <alignment horizontal="center" vertical="center"/>
    </xf>
    <xf numFmtId="195" fontId="4" fillId="0" borderId="1" xfId="519" applyNumberFormat="1" applyFont="1" applyFill="1" applyBorder="1" applyAlignment="1">
      <alignment horizontal="center" vertical="center"/>
    </xf>
    <xf numFmtId="9" fontId="9" fillId="0" borderId="1" xfId="519" applyNumberFormat="1" applyFont="1" applyFill="1" applyBorder="1" applyAlignment="1" applyProtection="1">
      <alignment horizontal="center" vertical="center"/>
    </xf>
    <xf numFmtId="9" fontId="0" fillId="0" borderId="1" xfId="3" applyFont="1" applyFill="1" applyBorder="1" applyAlignment="1" applyProtection="1">
      <alignment horizontal="center" vertical="center"/>
    </xf>
    <xf numFmtId="9" fontId="0" fillId="0" borderId="1" xfId="519" applyNumberFormat="1" applyFont="1" applyFill="1" applyBorder="1" applyAlignment="1" applyProtection="1">
      <alignment horizontal="center" vertical="center"/>
    </xf>
    <xf numFmtId="0" fontId="0" fillId="0" borderId="1" xfId="519" applyNumberFormat="1" applyFont="1" applyFill="1" applyBorder="1" applyAlignment="1" applyProtection="1">
      <alignment horizontal="left" vertical="center" indent="1"/>
    </xf>
    <xf numFmtId="195" fontId="0" fillId="0" borderId="1" xfId="527" applyNumberFormat="1" applyFill="1" applyBorder="1" applyAlignment="1">
      <alignment horizontal="center" vertical="center"/>
    </xf>
    <xf numFmtId="0" fontId="0" fillId="0" borderId="1" xfId="3" applyNumberFormat="1" applyFont="1" applyFill="1" applyBorder="1" applyAlignment="1" applyProtection="1">
      <alignment horizontal="center" vertical="center"/>
    </xf>
    <xf numFmtId="0" fontId="0" fillId="0" borderId="5" xfId="519" applyNumberFormat="1" applyFont="1" applyFill="1" applyBorder="1" applyAlignment="1" applyProtection="1">
      <alignment horizontal="left" vertical="center" indent="1"/>
    </xf>
    <xf numFmtId="195" fontId="0" fillId="0" borderId="5" xfId="519" applyNumberFormat="1" applyFont="1" applyFill="1" applyBorder="1" applyAlignment="1" applyProtection="1">
      <alignment horizontal="center" vertical="center"/>
    </xf>
    <xf numFmtId="0" fontId="0" fillId="0" borderId="6" xfId="519" applyNumberFormat="1" applyFont="1" applyFill="1" applyBorder="1" applyAlignment="1" applyProtection="1">
      <alignment horizontal="left" vertical="center" indent="1"/>
    </xf>
    <xf numFmtId="195" fontId="0" fillId="0" borderId="6" xfId="519" applyNumberFormat="1" applyFont="1" applyFill="1" applyBorder="1" applyAlignment="1" applyProtection="1">
      <alignment horizontal="center" vertical="center"/>
    </xf>
    <xf numFmtId="195" fontId="9" fillId="0" borderId="6" xfId="519" applyNumberFormat="1" applyFont="1" applyFill="1" applyBorder="1" applyAlignment="1" applyProtection="1">
      <alignment horizontal="center" vertical="center"/>
    </xf>
    <xf numFmtId="0" fontId="0" fillId="0" borderId="5" xfId="3" applyNumberFormat="1" applyFont="1" applyFill="1" applyBorder="1" applyAlignment="1" applyProtection="1">
      <alignment horizontal="center" vertical="center"/>
    </xf>
    <xf numFmtId="0" fontId="4" fillId="0" borderId="7" xfId="519" applyNumberFormat="1" applyFont="1" applyFill="1" applyBorder="1" applyAlignment="1" applyProtection="1">
      <alignment horizontal="left" vertical="center" indent="1"/>
    </xf>
    <xf numFmtId="195" fontId="0" fillId="0" borderId="7" xfId="519" applyNumberFormat="1" applyFont="1" applyFill="1" applyBorder="1" applyAlignment="1" applyProtection="1">
      <alignment horizontal="center" vertical="center"/>
    </xf>
    <xf numFmtId="195" fontId="9" fillId="0" borderId="7" xfId="519" applyNumberFormat="1" applyFont="1" applyFill="1" applyBorder="1" applyAlignment="1" applyProtection="1">
      <alignment horizontal="center" vertical="center"/>
    </xf>
    <xf numFmtId="195" fontId="9" fillId="0" borderId="8" xfId="519" applyNumberFormat="1" applyFont="1" applyFill="1" applyBorder="1" applyAlignment="1" applyProtection="1">
      <alignment horizontal="center" vertical="center"/>
    </xf>
    <xf numFmtId="189" fontId="7" fillId="0" borderId="0" xfId="3" applyNumberFormat="1" applyFont="1" applyFill="1" applyAlignment="1">
      <alignment vertical="center"/>
    </xf>
    <xf numFmtId="198" fontId="0" fillId="0" borderId="0" xfId="519" applyNumberFormat="1" applyFill="1">
      <alignment vertical="center"/>
    </xf>
    <xf numFmtId="191" fontId="0" fillId="0" borderId="0" xfId="519" applyNumberFormat="1" applyFill="1">
      <alignment vertical="center"/>
    </xf>
    <xf numFmtId="0" fontId="0" fillId="0" borderId="0" xfId="521" applyFont="1" applyFill="1" applyAlignment="1">
      <alignment vertical="center"/>
    </xf>
    <xf numFmtId="198" fontId="0" fillId="0" borderId="0" xfId="519" applyNumberFormat="1" applyFill="1" applyBorder="1">
      <alignment vertical="center"/>
    </xf>
    <xf numFmtId="191" fontId="0" fillId="0" borderId="0" xfId="519" applyNumberFormat="1" applyFill="1" applyBorder="1">
      <alignment vertical="center"/>
    </xf>
    <xf numFmtId="0" fontId="0" fillId="0" borderId="0" xfId="521" applyFont="1" applyFill="1" applyBorder="1" applyAlignment="1">
      <alignment vertical="center"/>
    </xf>
    <xf numFmtId="195" fontId="0" fillId="0" borderId="0" xfId="519" applyNumberFormat="1" applyFill="1">
      <alignment vertical="center"/>
    </xf>
    <xf numFmtId="0" fontId="1" fillId="0" borderId="0" xfId="521" applyFont="1" applyFill="1" applyAlignment="1">
      <alignment vertical="top"/>
    </xf>
    <xf numFmtId="0" fontId="4" fillId="0" borderId="0" xfId="521" applyFont="1" applyFill="1" applyAlignment="1">
      <alignment vertical="center" wrapText="1"/>
    </xf>
    <xf numFmtId="0" fontId="12" fillId="0" borderId="0" xfId="521" applyFont="1" applyFill="1" applyAlignment="1">
      <alignment vertical="center"/>
    </xf>
    <xf numFmtId="190" fontId="0" fillId="0" borderId="0" xfId="521" applyNumberFormat="1" applyFont="1" applyFill="1" applyAlignment="1">
      <alignment vertical="center"/>
    </xf>
    <xf numFmtId="191" fontId="0" fillId="0" borderId="0" xfId="521" applyNumberFormat="1" applyFont="1" applyFill="1" applyAlignment="1">
      <alignment vertical="center"/>
    </xf>
    <xf numFmtId="190" fontId="7" fillId="0" borderId="0" xfId="521" applyNumberFormat="1" applyFont="1" applyFill="1" applyAlignment="1">
      <alignment vertical="center"/>
    </xf>
    <xf numFmtId="191" fontId="7" fillId="0" borderId="0" xfId="521" applyNumberFormat="1" applyFont="1" applyFill="1" applyAlignment="1">
      <alignment vertical="center"/>
    </xf>
    <xf numFmtId="0" fontId="1" fillId="0" borderId="0" xfId="521" applyFont="1" applyFill="1" applyAlignment="1">
      <alignment horizontal="center" vertical="top"/>
    </xf>
    <xf numFmtId="191" fontId="0" fillId="0" borderId="0" xfId="521" applyNumberFormat="1" applyFont="1" applyFill="1" applyAlignment="1">
      <alignment horizontal="right" vertical="center"/>
    </xf>
    <xf numFmtId="0" fontId="5" fillId="0" borderId="1" xfId="521" applyFont="1" applyFill="1" applyBorder="1" applyAlignment="1">
      <alignment horizontal="left" vertical="center" wrapText="1" indent="1"/>
    </xf>
    <xf numFmtId="190" fontId="0" fillId="0" borderId="1" xfId="523" applyNumberFormat="1" applyFont="1" applyFill="1" applyBorder="1" applyAlignment="1">
      <alignment horizontal="center" vertical="center"/>
    </xf>
    <xf numFmtId="9" fontId="0" fillId="0" borderId="1" xfId="523" applyNumberFormat="1" applyFont="1" applyFill="1" applyBorder="1" applyAlignment="1">
      <alignment horizontal="center" vertical="center"/>
    </xf>
    <xf numFmtId="0" fontId="3" fillId="0" borderId="7" xfId="521" applyFont="1" applyFill="1" applyBorder="1" applyAlignment="1">
      <alignment horizontal="left" vertical="center" wrapText="1" indent="1"/>
    </xf>
    <xf numFmtId="190" fontId="0" fillId="0" borderId="7" xfId="523" applyNumberFormat="1" applyFont="1" applyFill="1" applyBorder="1" applyAlignment="1">
      <alignment horizontal="center" vertical="center"/>
    </xf>
    <xf numFmtId="0" fontId="0" fillId="0" borderId="1" xfId="3" applyNumberFormat="1" applyFont="1" applyFill="1" applyBorder="1" applyAlignment="1">
      <alignment horizontal="center" vertical="center"/>
    </xf>
    <xf numFmtId="1" fontId="0" fillId="0" borderId="7" xfId="0" applyNumberFormat="1" applyFont="1" applyFill="1" applyBorder="1" applyAlignment="1" applyProtection="1">
      <alignment horizontal="center" vertical="center"/>
    </xf>
    <xf numFmtId="1" fontId="0" fillId="0" borderId="1" xfId="0" applyNumberFormat="1" applyFont="1" applyFill="1" applyBorder="1" applyAlignment="1" applyProtection="1">
      <alignment horizontal="center" vertical="center"/>
    </xf>
    <xf numFmtId="190" fontId="0" fillId="0" borderId="9" xfId="523" applyNumberFormat="1" applyFont="1" applyFill="1" applyBorder="1" applyAlignment="1">
      <alignment horizontal="center" vertical="center"/>
    </xf>
    <xf numFmtId="0" fontId="5" fillId="0" borderId="8" xfId="521" applyFont="1" applyFill="1" applyBorder="1" applyAlignment="1">
      <alignment horizontal="left" vertical="center" wrapText="1"/>
    </xf>
    <xf numFmtId="190" fontId="0" fillId="0" borderId="8" xfId="523" applyNumberFormat="1" applyFont="1" applyFill="1" applyBorder="1" applyAlignment="1">
      <alignment horizontal="center" vertical="center"/>
    </xf>
    <xf numFmtId="0" fontId="0" fillId="0" borderId="1" xfId="521" applyFont="1" applyFill="1" applyBorder="1" applyAlignment="1">
      <alignment horizontal="left" vertical="center" wrapText="1"/>
    </xf>
    <xf numFmtId="0" fontId="0" fillId="0" borderId="1" xfId="521" applyFont="1" applyFill="1" applyBorder="1" applyAlignment="1">
      <alignment vertical="center" wrapText="1"/>
    </xf>
    <xf numFmtId="199" fontId="0" fillId="0" borderId="1" xfId="3" applyNumberFormat="1" applyFont="1" applyFill="1" applyBorder="1" applyAlignment="1">
      <alignment horizontal="center" vertical="center"/>
    </xf>
    <xf numFmtId="0" fontId="5" fillId="0" borderId="1" xfId="521" applyFont="1" applyFill="1" applyBorder="1" applyAlignment="1">
      <alignment horizontal="left" vertical="center" wrapText="1"/>
    </xf>
    <xf numFmtId="190" fontId="0" fillId="0" borderId="10" xfId="521" applyNumberFormat="1" applyFont="1" applyFill="1" applyBorder="1" applyAlignment="1">
      <alignment vertical="center"/>
    </xf>
    <xf numFmtId="190" fontId="0" fillId="0" borderId="0" xfId="521" applyNumberFormat="1" applyFont="1" applyFill="1" applyBorder="1" applyAlignment="1">
      <alignment vertical="center"/>
    </xf>
    <xf numFmtId="190" fontId="0" fillId="0" borderId="11" xfId="521" applyNumberFormat="1" applyFont="1" applyFill="1" applyBorder="1" applyAlignment="1">
      <alignment vertical="center"/>
    </xf>
    <xf numFmtId="190" fontId="12" fillId="0" borderId="0" xfId="521" applyNumberFormat="1" applyFont="1" applyFill="1" applyAlignment="1">
      <alignment vertical="center"/>
    </xf>
    <xf numFmtId="0" fontId="13" fillId="0" borderId="0" xfId="504" applyFill="1"/>
    <xf numFmtId="0" fontId="14" fillId="0" borderId="0" xfId="504" applyFont="1" applyBorder="1" applyAlignment="1" applyProtection="1"/>
    <xf numFmtId="200" fontId="14" fillId="0" borderId="0" xfId="504" applyNumberFormat="1" applyFont="1" applyBorder="1" applyAlignment="1" applyProtection="1"/>
    <xf numFmtId="0" fontId="13" fillId="0" borderId="0" xfId="504"/>
    <xf numFmtId="0" fontId="15" fillId="0" borderId="0" xfId="504" applyFont="1" applyBorder="1" applyAlignment="1" applyProtection="1">
      <alignment horizontal="center" vertical="center"/>
    </xf>
    <xf numFmtId="200" fontId="16" fillId="0" borderId="0" xfId="504" applyNumberFormat="1" applyFont="1" applyBorder="1" applyAlignment="1" applyProtection="1">
      <alignment horizontal="center" vertical="center"/>
    </xf>
    <xf numFmtId="0" fontId="16" fillId="0" borderId="0" xfId="504" applyFont="1" applyBorder="1" applyAlignment="1" applyProtection="1">
      <alignment horizontal="center" vertical="center"/>
    </xf>
    <xf numFmtId="0" fontId="17" fillId="0" borderId="0" xfId="504" applyFont="1" applyFill="1" applyBorder="1" applyAlignment="1" applyProtection="1">
      <alignment horizontal="left" vertical="center"/>
    </xf>
    <xf numFmtId="200" fontId="3" fillId="0" borderId="0" xfId="504" applyNumberFormat="1" applyFont="1" applyBorder="1" applyAlignment="1" applyProtection="1">
      <alignment horizontal="right" vertical="center"/>
    </xf>
    <xf numFmtId="0" fontId="18" fillId="0" borderId="1" xfId="504" applyFont="1" applyBorder="1" applyAlignment="1" applyProtection="1">
      <alignment horizontal="center" vertical="center"/>
    </xf>
    <xf numFmtId="200" fontId="18" fillId="0" borderId="1" xfId="504" applyNumberFormat="1" applyFont="1" applyBorder="1" applyAlignment="1" applyProtection="1">
      <alignment horizontal="center" vertical="center"/>
    </xf>
    <xf numFmtId="0" fontId="19" fillId="0" borderId="12" xfId="504" applyFont="1" applyFill="1" applyBorder="1" applyAlignment="1" applyProtection="1">
      <alignment vertical="center"/>
    </xf>
    <xf numFmtId="200" fontId="19" fillId="0" borderId="12" xfId="504" applyNumberFormat="1" applyFont="1" applyFill="1" applyBorder="1" applyAlignment="1" applyProtection="1">
      <alignment horizontal="right" vertical="center"/>
    </xf>
    <xf numFmtId="200" fontId="19" fillId="0" borderId="12" xfId="504" applyNumberFormat="1" applyFont="1" applyFill="1" applyBorder="1" applyAlignment="1" applyProtection="1">
      <alignment vertical="center"/>
    </xf>
    <xf numFmtId="0" fontId="3" fillId="0" borderId="13" xfId="504" applyFont="1" applyFill="1" applyBorder="1" applyAlignment="1" applyProtection="1">
      <alignment vertical="center"/>
    </xf>
    <xf numFmtId="200" fontId="3" fillId="0" borderId="13" xfId="504" applyNumberFormat="1" applyFont="1" applyFill="1" applyBorder="1" applyAlignment="1" applyProtection="1">
      <alignment horizontal="right" vertical="center"/>
    </xf>
    <xf numFmtId="200" fontId="3" fillId="0" borderId="13" xfId="504" applyNumberFormat="1" applyFont="1" applyFill="1" applyBorder="1" applyAlignment="1" applyProtection="1">
      <alignment vertical="center"/>
    </xf>
    <xf numFmtId="0" fontId="19" fillId="0" borderId="13" xfId="504" applyFont="1" applyFill="1" applyBorder="1" applyAlignment="1" applyProtection="1">
      <alignment vertical="center"/>
    </xf>
    <xf numFmtId="200" fontId="19" fillId="0" borderId="13" xfId="504" applyNumberFormat="1" applyFont="1" applyFill="1" applyBorder="1" applyAlignment="1" applyProtection="1">
      <alignment horizontal="right" vertical="center"/>
    </xf>
    <xf numFmtId="200" fontId="19" fillId="0" borderId="13" xfId="504" applyNumberFormat="1" applyFont="1" applyFill="1" applyBorder="1" applyAlignment="1" applyProtection="1">
      <alignment vertical="center"/>
    </xf>
    <xf numFmtId="0" fontId="3" fillId="0" borderId="13" xfId="504" applyFont="1" applyBorder="1" applyAlignment="1" applyProtection="1">
      <alignment vertical="center"/>
    </xf>
    <xf numFmtId="200" fontId="3" fillId="0" borderId="13" xfId="504" applyNumberFormat="1" applyFont="1" applyBorder="1" applyAlignment="1" applyProtection="1">
      <alignment vertical="center"/>
    </xf>
    <xf numFmtId="201" fontId="13" fillId="0" borderId="0" xfId="504" applyNumberFormat="1" applyFill="1"/>
    <xf numFmtId="200" fontId="3" fillId="0" borderId="13" xfId="504" applyNumberFormat="1" applyFont="1" applyBorder="1" applyAlignment="1" applyProtection="1">
      <alignment horizontal="right" vertical="center"/>
    </xf>
    <xf numFmtId="200" fontId="19" fillId="0" borderId="13" xfId="504" applyNumberFormat="1" applyFont="1" applyBorder="1" applyAlignment="1" applyProtection="1">
      <alignment vertical="center"/>
    </xf>
    <xf numFmtId="200" fontId="19" fillId="0" borderId="13" xfId="504" applyNumberFormat="1" applyFont="1" applyBorder="1" applyAlignment="1" applyProtection="1">
      <alignment horizontal="right" vertical="center"/>
    </xf>
    <xf numFmtId="0" fontId="14" fillId="0" borderId="0" xfId="504" applyFont="1" applyBorder="1" applyAlignment="1" applyProtection="1">
      <alignment vertical="center"/>
    </xf>
    <xf numFmtId="200" fontId="14" fillId="0" borderId="0" xfId="504" applyNumberFormat="1" applyFont="1" applyBorder="1" applyAlignment="1" applyProtection="1">
      <alignment vertical="center"/>
    </xf>
    <xf numFmtId="0" fontId="0" fillId="0" borderId="0" xfId="0" applyAlignment="1">
      <alignment vertical="center"/>
    </xf>
    <xf numFmtId="193" fontId="0" fillId="0" borderId="0" xfId="0" applyNumberFormat="1" applyAlignment="1">
      <alignment horizontal="right" vertical="center"/>
    </xf>
    <xf numFmtId="193" fontId="0" fillId="0" borderId="0" xfId="0" applyNumberFormat="1" applyFill="1" applyAlignment="1">
      <alignment horizontal="right" vertical="center"/>
    </xf>
    <xf numFmtId="0" fontId="20" fillId="0" borderId="0" xfId="528" applyFont="1" applyFill="1" applyAlignment="1">
      <alignment horizontal="center" vertical="center"/>
    </xf>
    <xf numFmtId="193" fontId="20" fillId="0" borderId="0" xfId="528" applyNumberFormat="1" applyFont="1" applyFill="1" applyAlignment="1">
      <alignment horizontal="right" vertical="center"/>
    </xf>
    <xf numFmtId="0" fontId="0" fillId="0" borderId="0" xfId="528" applyFont="1" applyFill="1" applyAlignment="1">
      <alignment horizontal="center" vertical="center"/>
    </xf>
    <xf numFmtId="193" fontId="0" fillId="0" borderId="0" xfId="528" applyNumberFormat="1" applyFont="1" applyFill="1" applyAlignment="1">
      <alignment horizontal="right" vertical="center"/>
    </xf>
    <xf numFmtId="0" fontId="0" fillId="0" borderId="0" xfId="528" applyFont="1" applyFill="1" applyAlignment="1">
      <alignment vertical="center"/>
    </xf>
    <xf numFmtId="0" fontId="4" fillId="0" borderId="1" xfId="522" applyFont="1" applyFill="1" applyBorder="1" applyAlignment="1">
      <alignment horizontal="center" vertical="center"/>
    </xf>
    <xf numFmtId="193" fontId="4" fillId="0" borderId="1" xfId="522" applyNumberFormat="1" applyFont="1" applyFill="1" applyBorder="1" applyAlignment="1">
      <alignment horizontal="center" vertical="center"/>
    </xf>
    <xf numFmtId="0" fontId="4" fillId="0" borderId="1" xfId="528" applyFont="1" applyFill="1" applyBorder="1" applyAlignment="1">
      <alignment horizontal="center" vertical="center" wrapText="1"/>
    </xf>
    <xf numFmtId="199" fontId="4" fillId="0" borderId="1" xfId="522" applyNumberFormat="1" applyFont="1" applyFill="1" applyBorder="1" applyAlignment="1">
      <alignment horizontal="right" vertical="center"/>
    </xf>
    <xf numFmtId="10" fontId="4" fillId="0" borderId="1" xfId="528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shrinkToFit="1"/>
    </xf>
    <xf numFmtId="199" fontId="0" fillId="0" borderId="1" xfId="0" applyNumberFormat="1" applyFill="1" applyBorder="1" applyAlignment="1">
      <alignment horizontal="right" vertical="center"/>
    </xf>
    <xf numFmtId="199" fontId="21" fillId="0" borderId="1" xfId="0" applyNumberFormat="1" applyFont="1" applyFill="1" applyBorder="1" applyAlignment="1">
      <alignment horizontal="right" vertical="center" shrinkToFit="1"/>
    </xf>
    <xf numFmtId="0" fontId="0" fillId="0" borderId="0" xfId="519" applyFill="1" applyAlignment="1">
      <alignment horizontal="center" vertical="center"/>
    </xf>
    <xf numFmtId="196" fontId="7" fillId="0" borderId="0" xfId="519" applyNumberFormat="1" applyFont="1" applyFill="1" applyAlignment="1">
      <alignment horizontal="center" vertical="center"/>
    </xf>
    <xf numFmtId="191" fontId="7" fillId="0" borderId="0" xfId="519" applyNumberFormat="1" applyFont="1" applyFill="1">
      <alignment vertical="center"/>
    </xf>
    <xf numFmtId="0" fontId="1" fillId="3" borderId="0" xfId="519" applyFont="1" applyFill="1" applyAlignment="1">
      <alignment horizontal="center" vertical="top"/>
    </xf>
    <xf numFmtId="196" fontId="1" fillId="3" borderId="0" xfId="519" applyNumberFormat="1" applyFont="1" applyFill="1" applyAlignment="1">
      <alignment horizontal="center" vertical="top"/>
    </xf>
    <xf numFmtId="0" fontId="0" fillId="3" borderId="0" xfId="519" applyFont="1" applyFill="1">
      <alignment vertical="center"/>
    </xf>
    <xf numFmtId="0" fontId="0" fillId="0" borderId="0" xfId="519" applyFont="1" applyFill="1" applyAlignment="1">
      <alignment horizontal="center" vertical="center"/>
    </xf>
    <xf numFmtId="196" fontId="0" fillId="0" borderId="0" xfId="519" applyNumberFormat="1" applyFont="1" applyFill="1" applyAlignment="1">
      <alignment horizontal="center" vertical="center"/>
    </xf>
    <xf numFmtId="191" fontId="0" fillId="3" borderId="0" xfId="519" applyNumberFormat="1" applyFont="1" applyFill="1" applyAlignment="1">
      <alignment horizontal="right" vertical="center"/>
    </xf>
    <xf numFmtId="0" fontId="4" fillId="3" borderId="1" xfId="521" applyFont="1" applyFill="1" applyBorder="1" applyAlignment="1">
      <alignment horizontal="center" vertical="center" wrapText="1"/>
    </xf>
    <xf numFmtId="196" fontId="4" fillId="3" borderId="1" xfId="519" applyNumberFormat="1" applyFont="1" applyFill="1" applyBorder="1" applyAlignment="1">
      <alignment horizontal="center" vertical="center"/>
    </xf>
    <xf numFmtId="195" fontId="4" fillId="3" borderId="1" xfId="519" applyNumberFormat="1" applyFont="1" applyFill="1" applyBorder="1" applyAlignment="1">
      <alignment horizontal="center" vertical="center"/>
    </xf>
    <xf numFmtId="191" fontId="4" fillId="3" borderId="1" xfId="519" applyNumberFormat="1" applyFont="1" applyFill="1" applyBorder="1" applyAlignment="1" applyProtection="1">
      <alignment horizontal="center" vertical="center" wrapText="1"/>
    </xf>
    <xf numFmtId="0" fontId="4" fillId="3" borderId="1" xfId="519" applyNumberFormat="1" applyFont="1" applyFill="1" applyBorder="1" applyAlignment="1" applyProtection="1">
      <alignment horizontal="left" vertical="center" indent="1"/>
    </xf>
    <xf numFmtId="199" fontId="0" fillId="0" borderId="1" xfId="1" applyNumberFormat="1" applyFont="1" applyFill="1" applyBorder="1" applyAlignment="1" applyProtection="1">
      <alignment horizontal="center" vertical="center"/>
    </xf>
    <xf numFmtId="195" fontId="0" fillId="0" borderId="1" xfId="1" applyNumberFormat="1" applyFont="1" applyFill="1" applyBorder="1" applyAlignment="1" applyProtection="1">
      <alignment horizontal="center" vertical="center"/>
    </xf>
    <xf numFmtId="9" fontId="0" fillId="0" borderId="1" xfId="1" applyNumberFormat="1" applyFont="1" applyFill="1" applyBorder="1" applyAlignment="1" applyProtection="1">
      <alignment horizontal="center" vertical="center"/>
    </xf>
    <xf numFmtId="9" fontId="0" fillId="3" borderId="1" xfId="1" applyNumberFormat="1" applyFont="1" applyFill="1" applyBorder="1" applyAlignment="1" applyProtection="1">
      <alignment horizontal="center" vertical="center"/>
    </xf>
    <xf numFmtId="0" fontId="0" fillId="3" borderId="1" xfId="519" applyNumberFormat="1" applyFont="1" applyFill="1" applyBorder="1" applyAlignment="1" applyProtection="1">
      <alignment horizontal="left" vertical="center" indent="2"/>
    </xf>
    <xf numFmtId="19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95" fontId="0" fillId="0" borderId="1" xfId="0" applyNumberFormat="1" applyFont="1" applyFill="1" applyBorder="1" applyAlignment="1">
      <alignment horizontal="center" vertical="center"/>
    </xf>
    <xf numFmtId="199" fontId="7" fillId="0" borderId="1" xfId="519" applyNumberFormat="1" applyFont="1" applyFill="1" applyBorder="1" applyAlignment="1">
      <alignment horizontal="center" vertical="center"/>
    </xf>
    <xf numFmtId="199" fontId="0" fillId="0" borderId="1" xfId="519" applyNumberFormat="1" applyFont="1" applyFill="1" applyBorder="1" applyAlignment="1">
      <alignment horizontal="center" vertical="center"/>
    </xf>
    <xf numFmtId="0" fontId="4" fillId="3" borderId="1" xfId="519" applyFont="1" applyFill="1" applyBorder="1" applyAlignment="1">
      <alignment horizontal="left" vertical="center" indent="1"/>
    </xf>
    <xf numFmtId="190" fontId="0" fillId="0" borderId="1" xfId="519" applyNumberFormat="1" applyFont="1" applyFill="1" applyBorder="1" applyAlignment="1">
      <alignment horizontal="center" vertical="center"/>
    </xf>
    <xf numFmtId="0" fontId="0" fillId="3" borderId="1" xfId="519" applyFont="1" applyFill="1" applyBorder="1" applyAlignment="1">
      <alignment horizontal="left" vertical="center" indent="1"/>
    </xf>
    <xf numFmtId="195" fontId="0" fillId="0" borderId="1" xfId="519" applyNumberFormat="1" applyFont="1" applyFill="1" applyBorder="1" applyAlignment="1">
      <alignment horizontal="center" vertical="center"/>
    </xf>
    <xf numFmtId="0" fontId="0" fillId="3" borderId="1" xfId="519" applyFont="1" applyFill="1" applyBorder="1" applyAlignment="1">
      <alignment horizontal="left" vertical="center" indent="2"/>
    </xf>
    <xf numFmtId="195" fontId="0" fillId="0" borderId="0" xfId="519" applyNumberFormat="1" applyFill="1" applyAlignment="1">
      <alignment horizontal="center" vertical="center"/>
    </xf>
    <xf numFmtId="0" fontId="0" fillId="0" borderId="11" xfId="519" applyFill="1" applyBorder="1" applyAlignment="1">
      <alignment horizontal="center" vertical="center"/>
    </xf>
    <xf numFmtId="0" fontId="4" fillId="0" borderId="0" xfId="521" applyFont="1" applyFill="1" applyAlignment="1">
      <alignment vertical="center"/>
    </xf>
    <xf numFmtId="0" fontId="22" fillId="0" borderId="0" xfId="521" applyFont="1" applyFill="1" applyAlignment="1">
      <alignment vertical="center"/>
    </xf>
    <xf numFmtId="0" fontId="0" fillId="3" borderId="0" xfId="521" applyFont="1" applyFill="1" applyAlignment="1">
      <alignment vertical="center"/>
    </xf>
    <xf numFmtId="0" fontId="1" fillId="3" borderId="0" xfId="521" applyFont="1" applyFill="1" applyAlignment="1">
      <alignment horizontal="center" vertical="top"/>
    </xf>
    <xf numFmtId="191" fontId="0" fillId="3" borderId="0" xfId="521" applyNumberFormat="1" applyFont="1" applyFill="1" applyAlignment="1">
      <alignment horizontal="right" vertical="center"/>
    </xf>
    <xf numFmtId="0" fontId="4" fillId="3" borderId="1" xfId="521" applyFont="1" applyFill="1" applyBorder="1" applyAlignment="1">
      <alignment horizontal="center" vertical="center"/>
    </xf>
    <xf numFmtId="190" fontId="4" fillId="3" borderId="1" xfId="521" applyNumberFormat="1" applyFont="1" applyFill="1" applyBorder="1" applyAlignment="1">
      <alignment horizontal="center" vertical="center"/>
    </xf>
    <xf numFmtId="0" fontId="4" fillId="3" borderId="1" xfId="521" applyFont="1" applyFill="1" applyBorder="1" applyAlignment="1">
      <alignment horizontal="left" vertical="center" wrapText="1" indent="1"/>
    </xf>
    <xf numFmtId="199" fontId="0" fillId="0" borderId="1" xfId="521" applyNumberFormat="1" applyFont="1" applyFill="1" applyBorder="1" applyAlignment="1">
      <alignment horizontal="center" vertical="center"/>
    </xf>
    <xf numFmtId="190" fontId="0" fillId="0" borderId="1" xfId="521" applyNumberFormat="1" applyFont="1" applyFill="1" applyBorder="1" applyAlignment="1">
      <alignment horizontal="center" vertical="center"/>
    </xf>
    <xf numFmtId="9" fontId="0" fillId="0" borderId="1" xfId="521" applyNumberFormat="1" applyFont="1" applyFill="1" applyBorder="1" applyAlignment="1">
      <alignment horizontal="center" vertical="center"/>
    </xf>
    <xf numFmtId="10" fontId="0" fillId="0" borderId="1" xfId="521" applyNumberFormat="1" applyFont="1" applyFill="1" applyBorder="1" applyAlignment="1">
      <alignment horizontal="center" vertical="center"/>
    </xf>
    <xf numFmtId="10" fontId="0" fillId="3" borderId="1" xfId="521" applyNumberFormat="1" applyFont="1" applyFill="1" applyBorder="1" applyAlignment="1">
      <alignment horizontal="center" vertical="center"/>
    </xf>
    <xf numFmtId="0" fontId="4" fillId="3" borderId="1" xfId="521" applyFont="1" applyFill="1" applyBorder="1" applyAlignment="1">
      <alignment horizontal="left" vertical="center" indent="1"/>
    </xf>
    <xf numFmtId="0" fontId="0" fillId="3" borderId="1" xfId="521" applyFont="1" applyFill="1" applyBorder="1" applyAlignment="1">
      <alignment horizontal="left" vertical="center" indent="2"/>
    </xf>
    <xf numFmtId="190" fontId="0" fillId="3" borderId="1" xfId="4" applyNumberFormat="1" applyFont="1" applyFill="1" applyBorder="1" applyAlignment="1">
      <alignment horizontal="center" vertical="center"/>
    </xf>
    <xf numFmtId="0" fontId="0" fillId="0" borderId="1" xfId="521" applyFont="1" applyFill="1" applyBorder="1" applyAlignment="1">
      <alignment horizontal="left" vertical="center" indent="1"/>
    </xf>
    <xf numFmtId="199" fontId="0" fillId="0" borderId="1" xfId="523" applyNumberFormat="1" applyFont="1" applyFill="1" applyBorder="1" applyAlignment="1">
      <alignment horizontal="center" vertical="center"/>
    </xf>
    <xf numFmtId="0" fontId="0" fillId="0" borderId="0" xfId="521" applyFont="1" applyFill="1" applyAlignment="1">
      <alignment horizontal="center" vertical="center" wrapText="1"/>
    </xf>
  </cellXfs>
  <cellStyles count="88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鹎%U龡&amp;H齲_x0001_C铣_x0014__x0007__x0001__x0001_" xfId="49"/>
    <cellStyle name="_ET_STYLE_NoName_00_" xfId="50"/>
    <cellStyle name="20% - Accent1" xfId="51"/>
    <cellStyle name="20% - Accent2" xfId="52"/>
    <cellStyle name="20% - Accent3" xfId="53"/>
    <cellStyle name="20% - Accent4" xfId="54"/>
    <cellStyle name="20% - Accent5" xfId="55"/>
    <cellStyle name="20% - Accent6" xfId="56"/>
    <cellStyle name="20% - 强调文字颜色 1 2" xfId="57"/>
    <cellStyle name="20% - 强调文字颜色 2 2" xfId="58"/>
    <cellStyle name="20% - 强调文字颜色 3 2" xfId="59"/>
    <cellStyle name="20% - 强调文字颜色 4 2" xfId="60"/>
    <cellStyle name="20% - 强调文字颜色 5 2" xfId="61"/>
    <cellStyle name="20% - 强调文字颜色 6 2" xfId="62"/>
    <cellStyle name="20% - 着色 1" xfId="63"/>
    <cellStyle name="20% - 着色 2" xfId="64"/>
    <cellStyle name="20% - 着色 3" xfId="65"/>
    <cellStyle name="20% - 着色 4" xfId="66"/>
    <cellStyle name="20% - 着色 5" xfId="67"/>
    <cellStyle name="20% - 着色 6" xfId="68"/>
    <cellStyle name="40% - Accent1" xfId="69"/>
    <cellStyle name="40% - Accent2" xfId="70"/>
    <cellStyle name="40% - Accent3" xfId="71"/>
    <cellStyle name="40% - Accent4" xfId="72"/>
    <cellStyle name="40% - Accent5" xfId="73"/>
    <cellStyle name="40% - Accent6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40% - 着色 1" xfId="81"/>
    <cellStyle name="40% - 着色 2" xfId="82"/>
    <cellStyle name="40% - 着色 3" xfId="83"/>
    <cellStyle name="40% - 着色 4" xfId="84"/>
    <cellStyle name="40% - 着色 5" xfId="85"/>
    <cellStyle name="40% - 着色 6" xfId="86"/>
    <cellStyle name="60% - Accent1" xfId="87"/>
    <cellStyle name="60% - Accent2" xfId="88"/>
    <cellStyle name="60% - Accent3" xfId="89"/>
    <cellStyle name="60% - Accent4" xfId="90"/>
    <cellStyle name="60% - Accent5" xfId="91"/>
    <cellStyle name="60% - Accent6" xfId="92"/>
    <cellStyle name="60% - 强调文字颜色 1 2" xfId="93"/>
    <cellStyle name="60% - 强调文字颜色 2 2" xfId="94"/>
    <cellStyle name="60% - 强调文字颜色 3 2" xfId="95"/>
    <cellStyle name="60% - 强调文字颜色 4 2" xfId="96"/>
    <cellStyle name="60% - 强调文字颜色 5 2" xfId="97"/>
    <cellStyle name="60% - 强调文字颜色 6 2" xfId="98"/>
    <cellStyle name="60% - 着色 1" xfId="99"/>
    <cellStyle name="60% - 着色 2" xfId="100"/>
    <cellStyle name="60% - 着色 3" xfId="101"/>
    <cellStyle name="60% - 着色 4" xfId="102"/>
    <cellStyle name="60% - 着色 5" xfId="103"/>
    <cellStyle name="60% - 着色 6" xfId="104"/>
    <cellStyle name="Accent1" xfId="105"/>
    <cellStyle name="Accent1 - 20%" xfId="106"/>
    <cellStyle name="Accent1 - 40%" xfId="107"/>
    <cellStyle name="Accent1 - 60%" xfId="108"/>
    <cellStyle name="Accent1_2006年33甘肃" xfId="109"/>
    <cellStyle name="Accent2" xfId="110"/>
    <cellStyle name="Accent2 - 20%" xfId="111"/>
    <cellStyle name="Accent2 - 40%" xfId="112"/>
    <cellStyle name="Accent2 - 60%" xfId="113"/>
    <cellStyle name="Accent2_2006年33甘肃" xfId="114"/>
    <cellStyle name="Accent3" xfId="115"/>
    <cellStyle name="Accent3 - 20%" xfId="116"/>
    <cellStyle name="Accent3 - 40%" xfId="117"/>
    <cellStyle name="Accent3 - 60%" xfId="118"/>
    <cellStyle name="Accent3_2006年33甘肃" xfId="119"/>
    <cellStyle name="Accent4" xfId="120"/>
    <cellStyle name="Accent4 - 20%" xfId="121"/>
    <cellStyle name="Accent4 - 40%" xfId="122"/>
    <cellStyle name="Accent4 - 60%" xfId="123"/>
    <cellStyle name="Accent5" xfId="124"/>
    <cellStyle name="Accent5 - 20%" xfId="125"/>
    <cellStyle name="Accent5 - 40%" xfId="126"/>
    <cellStyle name="Accent5 - 60%" xfId="127"/>
    <cellStyle name="Accent6" xfId="128"/>
    <cellStyle name="Accent6 - 20%" xfId="129"/>
    <cellStyle name="Accent6 - 40%" xfId="130"/>
    <cellStyle name="Accent6 - 60%" xfId="131"/>
    <cellStyle name="Accent6_2006年33甘肃" xfId="132"/>
    <cellStyle name="Bad" xfId="133"/>
    <cellStyle name="Calc Currency (0)" xfId="134"/>
    <cellStyle name="Calculation" xfId="135"/>
    <cellStyle name="Check Cell" xfId="136"/>
    <cellStyle name="ColLevel_0" xfId="137"/>
    <cellStyle name="Comma [0]" xfId="138"/>
    <cellStyle name="comma zerodec" xfId="139"/>
    <cellStyle name="Comma_1995" xfId="140"/>
    <cellStyle name="Currency [0]" xfId="141"/>
    <cellStyle name="Currency_1995" xfId="142"/>
    <cellStyle name="Currency1" xfId="143"/>
    <cellStyle name="Date" xfId="144"/>
    <cellStyle name="Dollar (zero dec)" xfId="145"/>
    <cellStyle name="Explanatory Text" xfId="146"/>
    <cellStyle name="Fixed" xfId="147"/>
    <cellStyle name="Good" xfId="148"/>
    <cellStyle name="Grey" xfId="149"/>
    <cellStyle name="Header1" xfId="150"/>
    <cellStyle name="Header2" xfId="151"/>
    <cellStyle name="Heading 1" xfId="152"/>
    <cellStyle name="Heading 2" xfId="153"/>
    <cellStyle name="Heading 3" xfId="154"/>
    <cellStyle name="Heading 4" xfId="155"/>
    <cellStyle name="HEADING1" xfId="156"/>
    <cellStyle name="HEADING2" xfId="157"/>
    <cellStyle name="Input" xfId="158"/>
    <cellStyle name="Input [yellow]" xfId="159"/>
    <cellStyle name="Input_20121229 提供执行转移支付" xfId="160"/>
    <cellStyle name="Linked Cell" xfId="161"/>
    <cellStyle name="Neutral" xfId="162"/>
    <cellStyle name="no dec" xfId="163"/>
    <cellStyle name="Norma,_laroux_4_营业在建 (2)_E21" xfId="164"/>
    <cellStyle name="Normal - Style1" xfId="165"/>
    <cellStyle name="Normal_#10-Headcount" xfId="166"/>
    <cellStyle name="Note" xfId="167"/>
    <cellStyle name="Output" xfId="168"/>
    <cellStyle name="Percent [2]" xfId="169"/>
    <cellStyle name="Percent_laroux" xfId="170"/>
    <cellStyle name="RowLevel_0" xfId="171"/>
    <cellStyle name="Title" xfId="172"/>
    <cellStyle name="Total" xfId="173"/>
    <cellStyle name="Warning Text" xfId="174"/>
    <cellStyle name="百分比 2" xfId="175"/>
    <cellStyle name="百分比 3" xfId="176"/>
    <cellStyle name="百分比 4" xfId="177"/>
    <cellStyle name="百分比 5" xfId="178"/>
    <cellStyle name="标题 1 2" xfId="179"/>
    <cellStyle name="标题 2 2" xfId="180"/>
    <cellStyle name="标题 3 2" xfId="181"/>
    <cellStyle name="标题 4 2" xfId="182"/>
    <cellStyle name="标题 5" xfId="183"/>
    <cellStyle name="表标题" xfId="184"/>
    <cellStyle name="差 2" xfId="185"/>
    <cellStyle name="差_00省级(打印)" xfId="186"/>
    <cellStyle name="差_03昭通" xfId="187"/>
    <cellStyle name="差_0502通海县" xfId="188"/>
    <cellStyle name="差_05潍坊" xfId="189"/>
    <cellStyle name="差_0605石屏县" xfId="190"/>
    <cellStyle name="差_0605石屏县_财力性转移支付2010年预算参考数" xfId="191"/>
    <cellStyle name="差_07临沂" xfId="192"/>
    <cellStyle name="差_09黑龙江" xfId="193"/>
    <cellStyle name="差_09黑龙江_财力性转移支付2010年预算参考数" xfId="194"/>
    <cellStyle name="差_1" xfId="195"/>
    <cellStyle name="差_1_财力性转移支付2010年预算参考数" xfId="196"/>
    <cellStyle name="差_1110洱源县" xfId="197"/>
    <cellStyle name="差_1110洱源县_财力性转移支付2010年预算参考数" xfId="198"/>
    <cellStyle name="差_11大理" xfId="199"/>
    <cellStyle name="差_11大理_财力性转移支付2010年预算参考数" xfId="200"/>
    <cellStyle name="差_12滨州" xfId="201"/>
    <cellStyle name="差_12滨州_财力性转移支付2010年预算参考数" xfId="202"/>
    <cellStyle name="差_14安徽" xfId="203"/>
    <cellStyle name="差_14安徽_财力性转移支付2010年预算参考数" xfId="204"/>
    <cellStyle name="差_2" xfId="205"/>
    <cellStyle name="差_2_财力性转移支付2010年预算参考数" xfId="206"/>
    <cellStyle name="差_2006年22湖南" xfId="207"/>
    <cellStyle name="差_2006年22湖南_财力性转移支付2010年预算参考数" xfId="208"/>
    <cellStyle name="差_2006年27重庆" xfId="209"/>
    <cellStyle name="差_2006年27重庆_财力性转移支付2010年预算参考数" xfId="210"/>
    <cellStyle name="差_2006年28四川" xfId="211"/>
    <cellStyle name="差_2006年28四川_财力性转移支付2010年预算参考数" xfId="212"/>
    <cellStyle name="差_2006年30云南" xfId="213"/>
    <cellStyle name="差_2006年33甘肃" xfId="214"/>
    <cellStyle name="差_2006年34青海" xfId="215"/>
    <cellStyle name="差_2006年34青海_财力性转移支付2010年预算参考数" xfId="216"/>
    <cellStyle name="差_2006年全省财力计算表（中央、决算）" xfId="217"/>
    <cellStyle name="差_2006年水利统计指标统计表" xfId="218"/>
    <cellStyle name="差_2006年水利统计指标统计表_财力性转移支付2010年预算参考数" xfId="219"/>
    <cellStyle name="差_2007年收支情况及2008年收支预计表(汇总表)" xfId="220"/>
    <cellStyle name="差_2007年收支情况及2008年收支预计表(汇总表)_财力性转移支付2010年预算参考数" xfId="221"/>
    <cellStyle name="差_2007年一般预算支出剔除" xfId="222"/>
    <cellStyle name="差_2007年一般预算支出剔除_财力性转移支付2010年预算参考数" xfId="223"/>
    <cellStyle name="差_2007一般预算支出口径剔除表" xfId="224"/>
    <cellStyle name="差_2007一般预算支出口径剔除表_财力性转移支付2010年预算参考数" xfId="225"/>
    <cellStyle name="差_2008计算资料（8月5）" xfId="226"/>
    <cellStyle name="差_2008年全省汇总收支计算表" xfId="227"/>
    <cellStyle name="差_2008年全省汇总收支计算表_财力性转移支付2010年预算参考数" xfId="228"/>
    <cellStyle name="差_2008年一般预算支出预计" xfId="229"/>
    <cellStyle name="差_2008年预计支出与2007年对比" xfId="230"/>
    <cellStyle name="差_2008年支出核定" xfId="231"/>
    <cellStyle name="差_2008年支出调整" xfId="232"/>
    <cellStyle name="差_2008年支出调整_财力性转移支付2010年预算参考数" xfId="233"/>
    <cellStyle name="差_2015年社会保险基金预算草案表样（报人大）" xfId="234"/>
    <cellStyle name="差_2016年科目0114" xfId="235"/>
    <cellStyle name="差_2016人代会附表（2015-9-11）（姚局）-财经委" xfId="236"/>
    <cellStyle name="差_20河南" xfId="237"/>
    <cellStyle name="差_20河南_财力性转移支付2010年预算参考数" xfId="238"/>
    <cellStyle name="差_22湖南" xfId="239"/>
    <cellStyle name="差_22湖南_财力性转移支付2010年预算参考数" xfId="240"/>
    <cellStyle name="差_27重庆" xfId="241"/>
    <cellStyle name="差_27重庆_财力性转移支付2010年预算参考数" xfId="242"/>
    <cellStyle name="差_28四川" xfId="243"/>
    <cellStyle name="差_28四川_财力性转移支付2010年预算参考数" xfId="244"/>
    <cellStyle name="差_30云南" xfId="245"/>
    <cellStyle name="差_30云南_1" xfId="246"/>
    <cellStyle name="差_30云南_1_财力性转移支付2010年预算参考数" xfId="247"/>
    <cellStyle name="差_33甘肃" xfId="248"/>
    <cellStyle name="差_34青海" xfId="249"/>
    <cellStyle name="差_34青海_1" xfId="250"/>
    <cellStyle name="差_34青海_1_财力性转移支付2010年预算参考数" xfId="251"/>
    <cellStyle name="差_34青海_财力性转移支付2010年预算参考数" xfId="252"/>
    <cellStyle name="差_530623_2006年县级财政报表附表" xfId="253"/>
    <cellStyle name="差_530629_2006年县级财政报表附表" xfId="254"/>
    <cellStyle name="差_5334_2006年迪庆县级财政报表附表" xfId="255"/>
    <cellStyle name="差_Book1" xfId="256"/>
    <cellStyle name="差_Book1_财力性转移支付2010年预算参考数" xfId="257"/>
    <cellStyle name="差_Book2" xfId="258"/>
    <cellStyle name="差_Book2_财力性转移支付2010年预算参考数" xfId="259"/>
    <cellStyle name="差_gdp" xfId="260"/>
    <cellStyle name="差_M01-2(州市补助收入)" xfId="261"/>
    <cellStyle name="差_安徽 缺口县区测算(地方填报)1" xfId="262"/>
    <cellStyle name="差_安徽 缺口县区测算(地方填报)1_财力性转移支付2010年预算参考数" xfId="263"/>
    <cellStyle name="差_宝坻区" xfId="264"/>
    <cellStyle name="差_报表" xfId="265"/>
    <cellStyle name="差_不含人员经费系数" xfId="266"/>
    <cellStyle name="差_不含人员经费系数_财力性转移支付2010年预算参考数" xfId="267"/>
    <cellStyle name="差_财政供养人员" xfId="268"/>
    <cellStyle name="差_财政供养人员_财力性转移支付2010年预算参考数" xfId="269"/>
    <cellStyle name="差_测算结果" xfId="270"/>
    <cellStyle name="差_测算结果_财力性转移支付2010年预算参考数" xfId="271"/>
    <cellStyle name="差_测算结果汇总" xfId="272"/>
    <cellStyle name="差_测算结果汇总_财力性转移支付2010年预算参考数" xfId="273"/>
    <cellStyle name="差_成本差异系数" xfId="274"/>
    <cellStyle name="差_成本差异系数（含人口规模）" xfId="275"/>
    <cellStyle name="差_成本差异系数（含人口规模）_财力性转移支付2010年预算参考数" xfId="276"/>
    <cellStyle name="差_成本差异系数_财力性转移支付2010年预算参考数" xfId="277"/>
    <cellStyle name="差_城建部门" xfId="278"/>
    <cellStyle name="差_第五部分(才淼、饶永宏）" xfId="279"/>
    <cellStyle name="差_第一部分：综合全" xfId="280"/>
    <cellStyle name="差_分析缺口率" xfId="281"/>
    <cellStyle name="差_分析缺口率_财力性转移支付2010年预算参考数" xfId="282"/>
    <cellStyle name="差_分县成本差异系数" xfId="283"/>
    <cellStyle name="差_分县成本差异系数_不含人员经费系数" xfId="284"/>
    <cellStyle name="差_分县成本差异系数_不含人员经费系数_财力性转移支付2010年预算参考数" xfId="285"/>
    <cellStyle name="差_分县成本差异系数_财力性转移支付2010年预算参考数" xfId="286"/>
    <cellStyle name="差_分县成本差异系数_民生政策最低支出需求" xfId="287"/>
    <cellStyle name="差_分县成本差异系数_民生政策最低支出需求_财力性转移支付2010年预算参考数" xfId="288"/>
    <cellStyle name="差_附表" xfId="289"/>
    <cellStyle name="差_附表_财力性转移支付2010年预算参考数" xfId="290"/>
    <cellStyle name="差_功能明细" xfId="291"/>
    <cellStyle name="差_行政(燃修费)" xfId="292"/>
    <cellStyle name="差_行政(燃修费)_不含人员经费系数" xfId="293"/>
    <cellStyle name="差_行政(燃修费)_不含人员经费系数_财力性转移支付2010年预算参考数" xfId="294"/>
    <cellStyle name="差_行政(燃修费)_财力性转移支付2010年预算参考数" xfId="295"/>
    <cellStyle name="差_行政(燃修费)_民生政策最低支出需求" xfId="296"/>
    <cellStyle name="差_行政(燃修费)_民生政策最低支出需求_财力性转移支付2010年预算参考数" xfId="297"/>
    <cellStyle name="差_行政(燃修费)_县市旗测算-新科目（含人口规模效应）" xfId="298"/>
    <cellStyle name="差_行政(燃修费)_县市旗测算-新科目（含人口规模效应）_财力性转移支付2010年预算参考数" xfId="299"/>
    <cellStyle name="差_行政（人员）" xfId="300"/>
    <cellStyle name="差_行政（人员）_不含人员经费系数" xfId="301"/>
    <cellStyle name="差_行政（人员）_不含人员经费系数_财力性转移支付2010年预算参考数" xfId="302"/>
    <cellStyle name="差_行政（人员）_财力性转移支付2010年预算参考数" xfId="303"/>
    <cellStyle name="差_行政（人员）_民生政策最低支出需求" xfId="304"/>
    <cellStyle name="差_行政（人员）_民生政策最低支出需求_财力性转移支付2010年预算参考数" xfId="305"/>
    <cellStyle name="差_行政（人员）_县市旗测算-新科目（含人口规模效应）" xfId="306"/>
    <cellStyle name="差_行政（人员）_县市旗测算-新科目（含人口规模效应）_财力性转移支付2010年预算参考数" xfId="307"/>
    <cellStyle name="差_行政公检法测算" xfId="308"/>
    <cellStyle name="差_行政公检法测算_不含人员经费系数" xfId="309"/>
    <cellStyle name="差_行政公检法测算_不含人员经费系数_财力性转移支付2010年预算参考数" xfId="310"/>
    <cellStyle name="差_行政公检法测算_财力性转移支付2010年预算参考数" xfId="311"/>
    <cellStyle name="差_行政公检法测算_民生政策最低支出需求" xfId="312"/>
    <cellStyle name="差_行政公检法测算_民生政策最低支出需求_财力性转移支付2010年预算参考数" xfId="313"/>
    <cellStyle name="差_行政公检法测算_县市旗测算-新科目（含人口规模效应）" xfId="314"/>
    <cellStyle name="差_行政公检法测算_县市旗测算-新科目（含人口规模效应）_财力性转移支付2010年预算参考数" xfId="315"/>
    <cellStyle name="差_河南 缺口县区测算(地方填报)" xfId="316"/>
    <cellStyle name="差_河南 缺口县区测算(地方填报)_财力性转移支付2010年预算参考数" xfId="317"/>
    <cellStyle name="差_河南 缺口县区测算(地方填报白)" xfId="318"/>
    <cellStyle name="差_河南 缺口县区测算(地方填报白)_财力性转移支付2010年预算参考数" xfId="319"/>
    <cellStyle name="差_核定人数对比" xfId="320"/>
    <cellStyle name="差_核定人数对比_财力性转移支付2010年预算参考数" xfId="321"/>
    <cellStyle name="差_核定人数下发表" xfId="322"/>
    <cellStyle name="差_核定人数下发表_财力性转移支付2010年预算参考数" xfId="323"/>
    <cellStyle name="差_汇总" xfId="324"/>
    <cellStyle name="差_汇总_财力性转移支付2010年预算参考数" xfId="325"/>
    <cellStyle name="差_汇总表" xfId="326"/>
    <cellStyle name="差_汇总表_财力性转移支付2010年预算参考数" xfId="327"/>
    <cellStyle name="差_汇总表4" xfId="328"/>
    <cellStyle name="差_汇总表4_财力性转移支付2010年预算参考数" xfId="329"/>
    <cellStyle name="差_汇总表提前告知区县" xfId="330"/>
    <cellStyle name="差_汇总-县级财政报表附表" xfId="331"/>
    <cellStyle name="差_检验表" xfId="332"/>
    <cellStyle name="差_检验表（调整后）" xfId="333"/>
    <cellStyle name="差_教育(按照总人口测算）—20080416" xfId="334"/>
    <cellStyle name="差_教育(按照总人口测算）—20080416_不含人员经费系数" xfId="335"/>
    <cellStyle name="差_教育(按照总人口测算）—20080416_不含人员经费系数_财力性转移支付2010年预算参考数" xfId="336"/>
    <cellStyle name="差_教育(按照总人口测算）—20080416_财力性转移支付2010年预算参考数" xfId="337"/>
    <cellStyle name="差_教育(按照总人口测算）—20080416_民生政策最低支出需求" xfId="338"/>
    <cellStyle name="差_教育(按照总人口测算）—20080416_民生政策最低支出需求_财力性转移支付2010年预算参考数" xfId="339"/>
    <cellStyle name="差_教育(按照总人口测算）—20080416_县市旗测算-新科目（含人口规模效应）" xfId="340"/>
    <cellStyle name="差_教育(按照总人口测算）—20080416_县市旗测算-新科目（含人口规模效应）_财力性转移支付2010年预算参考数" xfId="341"/>
    <cellStyle name="差_丽江汇总" xfId="342"/>
    <cellStyle name="差_民生政策最低支出需求" xfId="343"/>
    <cellStyle name="差_民生政策最低支出需求_财力性转移支付2010年预算参考数" xfId="344"/>
    <cellStyle name="差_农林水和城市维护标准支出20080505－县区合计" xfId="345"/>
    <cellStyle name="差_农林水和城市维护标准支出20080505－县区合计_不含人员经费系数" xfId="346"/>
    <cellStyle name="差_农林水和城市维护标准支出20080505－县区合计_不含人员经费系数_财力性转移支付2010年预算参考数" xfId="347"/>
    <cellStyle name="差_农林水和城市维护标准支出20080505－县区合计_财力性转移支付2010年预算参考数" xfId="348"/>
    <cellStyle name="差_农林水和城市维护标准支出20080505－县区合计_民生政策最低支出需求" xfId="349"/>
    <cellStyle name="差_农林水和城市维护标准支出20080505－县区合计_民生政策最低支出需求_财力性转移支付2010年预算参考数" xfId="350"/>
    <cellStyle name="差_农林水和城市维护标准支出20080505－县区合计_县市旗测算-新科目（含人口规模效应）" xfId="351"/>
    <cellStyle name="差_农林水和城市维护标准支出20080505－县区合计_县市旗测算-新科目（含人口规模效应）_财力性转移支付2010年预算参考数" xfId="352"/>
    <cellStyle name="差_平邑" xfId="353"/>
    <cellStyle name="差_平邑_财力性转移支付2010年预算参考数" xfId="354"/>
    <cellStyle name="差_其他部门(按照总人口测算）—20080416" xfId="355"/>
    <cellStyle name="差_其他部门(按照总人口测算）—20080416_不含人员经费系数" xfId="356"/>
    <cellStyle name="差_其他部门(按照总人口测算）—20080416_不含人员经费系数_财力性转移支付2010年预算参考数" xfId="357"/>
    <cellStyle name="差_其他部门(按照总人口测算）—20080416_财力性转移支付2010年预算参考数" xfId="358"/>
    <cellStyle name="差_其他部门(按照总人口测算）—20080416_民生政策最低支出需求" xfId="359"/>
    <cellStyle name="差_其他部门(按照总人口测算）—20080416_民生政策最低支出需求_财力性转移支付2010年预算参考数" xfId="360"/>
    <cellStyle name="差_其他部门(按照总人口测算）—20080416_县市旗测算-新科目（含人口规模效应）" xfId="361"/>
    <cellStyle name="差_其他部门(按照总人口测算）—20080416_县市旗测算-新科目（含人口规模效应）_财力性转移支付2010年预算参考数" xfId="362"/>
    <cellStyle name="差_青海 缺口县区测算(地方填报)" xfId="363"/>
    <cellStyle name="差_青海 缺口县区测算(地方填报)_财力性转移支付2010年预算参考数" xfId="364"/>
    <cellStyle name="差_缺口县区测算" xfId="365"/>
    <cellStyle name="差_缺口县区测算（11.13）" xfId="366"/>
    <cellStyle name="差_缺口县区测算（11.13）_财力性转移支付2010年预算参考数" xfId="367"/>
    <cellStyle name="差_缺口县区测算(按2007支出增长25%测算)" xfId="368"/>
    <cellStyle name="差_缺口县区测算(按2007支出增长25%测算)_财力性转移支付2010年预算参考数" xfId="369"/>
    <cellStyle name="差_缺口县区测算(按核定人数)" xfId="370"/>
    <cellStyle name="差_缺口县区测算(按核定人数)_财力性转移支付2010年预算参考数" xfId="371"/>
    <cellStyle name="差_缺口县区测算(财政部标准)" xfId="372"/>
    <cellStyle name="差_缺口县区测算(财政部标准)_财力性转移支付2010年预算参考数" xfId="373"/>
    <cellStyle name="差_缺口县区测算_财力性转移支付2010年预算参考数" xfId="374"/>
    <cellStyle name="差_人员工资和公用经费" xfId="375"/>
    <cellStyle name="差_人员工资和公用经费_财力性转移支付2010年预算参考数" xfId="376"/>
    <cellStyle name="差_人员工资和公用经费2" xfId="377"/>
    <cellStyle name="差_人员工资和公用经费2_财力性转移支付2010年预算参考数" xfId="378"/>
    <cellStyle name="差_人员工资和公用经费3" xfId="379"/>
    <cellStyle name="差_人员工资和公用经费3_财力性转移支付2010年预算参考数" xfId="380"/>
    <cellStyle name="差_山东省民生支出标准" xfId="381"/>
    <cellStyle name="差_山东省民生支出标准_财力性转移支付2010年预算参考数" xfId="382"/>
    <cellStyle name="差_社保处下达区县2015年指标（第二批）" xfId="383"/>
    <cellStyle name="差_市辖区测算20080510" xfId="384"/>
    <cellStyle name="差_市辖区测算20080510_不含人员经费系数" xfId="385"/>
    <cellStyle name="差_市辖区测算20080510_不含人员经费系数_财力性转移支付2010年预算参考数" xfId="386"/>
    <cellStyle name="差_市辖区测算20080510_财力性转移支付2010年预算参考数" xfId="387"/>
    <cellStyle name="差_市辖区测算20080510_民生政策最低支出需求" xfId="388"/>
    <cellStyle name="差_市辖区测算20080510_民生政策最低支出需求_财力性转移支付2010年预算参考数" xfId="389"/>
    <cellStyle name="差_市辖区测算20080510_县市旗测算-新科目（含人口规模效应）" xfId="390"/>
    <cellStyle name="差_市辖区测算20080510_县市旗测算-新科目（含人口规模效应）_财力性转移支付2010年预算参考数" xfId="391"/>
    <cellStyle name="差_市辖区测算-新科目（20080626）" xfId="392"/>
    <cellStyle name="差_市辖区测算-新科目（20080626）_不含人员经费系数" xfId="393"/>
    <cellStyle name="差_市辖区测算-新科目（20080626）_不含人员经费系数_财力性转移支付2010年预算参考数" xfId="394"/>
    <cellStyle name="差_市辖区测算-新科目（20080626）_财力性转移支付2010年预算参考数" xfId="395"/>
    <cellStyle name="差_市辖区测算-新科目（20080626）_民生政策最低支出需求" xfId="396"/>
    <cellStyle name="差_市辖区测算-新科目（20080626）_民生政策最低支出需求_财力性转移支付2010年预算参考数" xfId="397"/>
    <cellStyle name="差_市辖区测算-新科目（20080626）_县市旗测算-新科目（含人口规模效应）" xfId="398"/>
    <cellStyle name="差_市辖区测算-新科目（20080626）_县市旗测算-新科目（含人口规模效应）_财力性转移支付2010年预算参考数" xfId="399"/>
    <cellStyle name="差_数据--基础数据--预算组--2015年人代会预算部分--2015.01.20--人代会前第6稿--按姚局意见改--调市级项级明细" xfId="400"/>
    <cellStyle name="差_数据--基础数据--预算组--2015年人代会预算部分--2015.01.20--人代会前第6稿--按姚局意见改--调市级项级明细_（自用）西青区2016年政府预算公开表" xfId="401"/>
    <cellStyle name="差_数据--基础数据--预算组--2015年人代会预算部分--2015.01.20--人代会前第6稿--按姚局意见改--调市级项级明细_（自用）西青区2017年政府预算公开表" xfId="402"/>
    <cellStyle name="差_数据--基础数据--预算组--2015年人代会预算部分--2015.01.20--人代会前第6稿--按姚局意见改--调市级项级明细_（自用版）西青区2016年预算执行情况及2017年预算表" xfId="403"/>
    <cellStyle name="差_数据--基础数据--预算组--2015年人代会预算部分--2015.01.20--人代会前第6稿--按姚局意见改--调市级项级明细_2015年决算公开表" xfId="404"/>
    <cellStyle name="差_数据--基础数据--预算组--2015年人代会预算部分--2015.01.20--人代会前第6稿--按姚局意见改--调市级项级明细_2016年西青区预算公开表" xfId="405"/>
    <cellStyle name="差_数据--基础数据--预算组--2015年人代会预算部分--2015.01.20--人代会前第6稿--按姚局意见改--调市级项级明细_222222222222  2016" xfId="406"/>
    <cellStyle name="差_数据--基础数据--预算组--2015年人代会预算部分--2015.01.20--人代会前第6稿--按姚局意见改--调市级项级明细_区县政府预算公开整改--表" xfId="407"/>
    <cellStyle name="差_数据--基础数据--预算组--2015年人代会预算部分--2015.01.20--人代会前第6稿--按姚局意见改--调市级项级明细_天津市2017年预算公开表样" xfId="408"/>
    <cellStyle name="差_数据--基础数据--预算组--2015年人代会预算部分--2015.01.20--人代会前第6稿--按姚局意见改--调市级项级明细_西青区2016年政府预算公开表" xfId="409"/>
    <cellStyle name="差_数据--基础数据--预算组--2015年人代会预算部分--2015.01.20--人代会前第6稿--按姚局意见改--调市级项级明细_政府预算公开模板" xfId="410"/>
    <cellStyle name="差_同德" xfId="411"/>
    <cellStyle name="差_同德_财力性转移支付2010年预算参考数" xfId="412"/>
    <cellStyle name="差_危改资金测算" xfId="413"/>
    <cellStyle name="差_危改资金测算_财力性转移支付2010年预算参考数" xfId="414"/>
    <cellStyle name="差_卫生(按照总人口测算）—20080416" xfId="415"/>
    <cellStyle name="差_卫生(按照总人口测算）—20080416_不含人员经费系数" xfId="416"/>
    <cellStyle name="差_卫生(按照总人口测算）—20080416_不含人员经费系数_财力性转移支付2010年预算参考数" xfId="417"/>
    <cellStyle name="差_卫生(按照总人口测算）—20080416_财力性转移支付2010年预算参考数" xfId="418"/>
    <cellStyle name="差_卫生(按照总人口测算）—20080416_民生政策最低支出需求" xfId="419"/>
    <cellStyle name="差_卫生(按照总人口测算）—20080416_民生政策最低支出需求_财力性转移支付2010年预算参考数" xfId="420"/>
    <cellStyle name="差_卫生(按照总人口测算）—20080416_县市旗测算-新科目（含人口规模效应）" xfId="421"/>
    <cellStyle name="差_卫生(按照总人口测算）—20080416_县市旗测算-新科目（含人口规模效应）_财力性转移支付2010年预算参考数" xfId="422"/>
    <cellStyle name="差_卫生部门" xfId="423"/>
    <cellStyle name="差_卫生部门_财力性转移支付2010年预算参考数" xfId="424"/>
    <cellStyle name="差_文体广播部门" xfId="425"/>
    <cellStyle name="差_文体广播事业(按照总人口测算）—20080416" xfId="426"/>
    <cellStyle name="差_文体广播事业(按照总人口测算）—20080416_不含人员经费系数" xfId="427"/>
    <cellStyle name="差_文体广播事业(按照总人口测算）—20080416_不含人员经费系数_财力性转移支付2010年预算参考数" xfId="428"/>
    <cellStyle name="差_文体广播事业(按照总人口测算）—20080416_财力性转移支付2010年预算参考数" xfId="429"/>
    <cellStyle name="差_文体广播事业(按照总人口测算）—20080416_民生政策最低支出需求" xfId="430"/>
    <cellStyle name="差_文体广播事业(按照总人口测算）—20080416_民生政策最低支出需求_财力性转移支付2010年预算参考数" xfId="431"/>
    <cellStyle name="差_文体广播事业(按照总人口测算）—20080416_县市旗测算-新科目（含人口规模效应）" xfId="432"/>
    <cellStyle name="差_文体广播事业(按照总人口测算）—20080416_县市旗测算-新科目（含人口规模效应）_财力性转移支付2010年预算参考数" xfId="433"/>
    <cellStyle name="差_县区合并测算20080421" xfId="434"/>
    <cellStyle name="差_县区合并测算20080421_不含人员经费系数" xfId="435"/>
    <cellStyle name="差_县区合并测算20080421_不含人员经费系数_财力性转移支付2010年预算参考数" xfId="436"/>
    <cellStyle name="差_县区合并测算20080421_财力性转移支付2010年预算参考数" xfId="437"/>
    <cellStyle name="差_县区合并测算20080421_民生政策最低支出需求" xfId="438"/>
    <cellStyle name="差_县区合并测算20080421_民生政策最低支出需求_财力性转移支付2010年预算参考数" xfId="439"/>
    <cellStyle name="差_县区合并测算20080421_县市旗测算-新科目（含人口规模效应）" xfId="440"/>
    <cellStyle name="差_县区合并测算20080421_县市旗测算-新科目（含人口规模效应）_财力性转移支付2010年预算参考数" xfId="441"/>
    <cellStyle name="差_县区合并测算20080423(按照各省比重）" xfId="442"/>
    <cellStyle name="差_县区合并测算20080423(按照各省比重）_不含人员经费系数" xfId="443"/>
    <cellStyle name="差_县区合并测算20080423(按照各省比重）_不含人员经费系数_财力性转移支付2010年预算参考数" xfId="444"/>
    <cellStyle name="差_县区合并测算20080423(按照各省比重）_财力性转移支付2010年预算参考数" xfId="445"/>
    <cellStyle name="差_县区合并测算20080423(按照各省比重）_民生政策最低支出需求" xfId="446"/>
    <cellStyle name="差_县区合并测算20080423(按照各省比重）_民生政策最低支出需求_财力性转移支付2010年预算参考数" xfId="447"/>
    <cellStyle name="差_县区合并测算20080423(按照各省比重）_县市旗测算-新科目（含人口规模效应）" xfId="448"/>
    <cellStyle name="差_县区合并测算20080423(按照各省比重）_县市旗测算-新科目（含人口规模效应）_财力性转移支付2010年预算参考数" xfId="449"/>
    <cellStyle name="差_县市旗测算20080508" xfId="450"/>
    <cellStyle name="差_县市旗测算20080508_不含人员经费系数" xfId="451"/>
    <cellStyle name="差_县市旗测算20080508_不含人员经费系数_财力性转移支付2010年预算参考数" xfId="452"/>
    <cellStyle name="差_县市旗测算20080508_财力性转移支付2010年预算参考数" xfId="453"/>
    <cellStyle name="差_县市旗测算20080508_民生政策最低支出需求" xfId="454"/>
    <cellStyle name="差_县市旗测算20080508_民生政策最低支出需求_财力性转移支付2010年预算参考数" xfId="455"/>
    <cellStyle name="差_县市旗测算20080508_县市旗测算-新科目（含人口规模效应）" xfId="456"/>
    <cellStyle name="差_县市旗测算20080508_县市旗测算-新科目（含人口规模效应）_财力性转移支付2010年预算参考数" xfId="457"/>
    <cellStyle name="差_县市旗测算-新科目（20080626）" xfId="458"/>
    <cellStyle name="差_县市旗测算-新科目（20080626）_不含人员经费系数" xfId="459"/>
    <cellStyle name="差_县市旗测算-新科目（20080626）_不含人员经费系数_财力性转移支付2010年预算参考数" xfId="460"/>
    <cellStyle name="差_县市旗测算-新科目（20080626）_财力性转移支付2010年预算参考数" xfId="461"/>
    <cellStyle name="差_县市旗测算-新科目（20080626）_民生政策最低支出需求" xfId="462"/>
    <cellStyle name="差_县市旗测算-新科目（20080626）_民生政策最低支出需求_财力性转移支付2010年预算参考数" xfId="463"/>
    <cellStyle name="差_县市旗测算-新科目（20080626）_县市旗测算-新科目（含人口规模效应）" xfId="464"/>
    <cellStyle name="差_县市旗测算-新科目（20080626）_县市旗测算-新科目（含人口规模效应）_财力性转移支付2010年预算参考数" xfId="465"/>
    <cellStyle name="差_县市旗测算-新科目（20080627）" xfId="466"/>
    <cellStyle name="差_县市旗测算-新科目（20080627）_不含人员经费系数" xfId="467"/>
    <cellStyle name="差_县市旗测算-新科目（20080627）_不含人员经费系数_财力性转移支付2010年预算参考数" xfId="468"/>
    <cellStyle name="差_县市旗测算-新科目（20080627）_财力性转移支付2010年预算参考数" xfId="469"/>
    <cellStyle name="差_县市旗测算-新科目（20080627）_民生政策最低支出需求" xfId="470"/>
    <cellStyle name="差_县市旗测算-新科目（20080627）_民生政策最低支出需求_财力性转移支付2010年预算参考数" xfId="471"/>
    <cellStyle name="差_县市旗测算-新科目（20080627）_县市旗测算-新科目（含人口规模效应）" xfId="472"/>
    <cellStyle name="差_县市旗测算-新科目（20080627）_县市旗测算-新科目（含人口规模效应）_财力性转移支付2010年预算参考数" xfId="473"/>
    <cellStyle name="差_一般预算支出口径剔除表" xfId="474"/>
    <cellStyle name="差_一般预算支出口径剔除表_财力性转移支付2010年预算参考数" xfId="475"/>
    <cellStyle name="差_云南 缺口县区测算(地方填报)" xfId="476"/>
    <cellStyle name="差_云南 缺口县区测算(地方填报)_财力性转移支付2010年预算参考数" xfId="477"/>
    <cellStyle name="差_云南省2008年转移支付测算——州市本级考核部分及政策性测算" xfId="478"/>
    <cellStyle name="差_云南省2008年转移支付测算——州市本级考核部分及政策性测算_财力性转移支付2010年预算参考数" xfId="479"/>
    <cellStyle name="差_重点民生支出需求测算表社保（农村低保）081112" xfId="480"/>
    <cellStyle name="差_自行调整差异系数顺序" xfId="481"/>
    <cellStyle name="差_自行调整差异系数顺序_财力性转移支付2010年预算参考数" xfId="482"/>
    <cellStyle name="差_总人口" xfId="483"/>
    <cellStyle name="差_总人口_财力性转移支付2010年预算参考数" xfId="484"/>
    <cellStyle name="常规 10" xfId="485"/>
    <cellStyle name="常规 11" xfId="486"/>
    <cellStyle name="常规 11 2" xfId="487"/>
    <cellStyle name="常规 11_财力性转移支付2009年预算参考数" xfId="488"/>
    <cellStyle name="常规 12" xfId="489"/>
    <cellStyle name="常规 13" xfId="490"/>
    <cellStyle name="常规 14" xfId="491"/>
    <cellStyle name="常规 15" xfId="492"/>
    <cellStyle name="常规 16" xfId="493"/>
    <cellStyle name="常规 17" xfId="494"/>
    <cellStyle name="常规 18" xfId="495"/>
    <cellStyle name="常规 19" xfId="496"/>
    <cellStyle name="常规 2" xfId="497"/>
    <cellStyle name="常规 2 2" xfId="498"/>
    <cellStyle name="常规 2 3" xfId="499"/>
    <cellStyle name="常规 2_004-2010年增消两税返还情况表" xfId="500"/>
    <cellStyle name="常规 20" xfId="501"/>
    <cellStyle name="常规 21" xfId="502"/>
    <cellStyle name="常规 22" xfId="503"/>
    <cellStyle name="常规 23" xfId="504"/>
    <cellStyle name="常规 24" xfId="505"/>
    <cellStyle name="常规 25" xfId="506"/>
    <cellStyle name="常规 26" xfId="507"/>
    <cellStyle name="常规 27" xfId="508"/>
    <cellStyle name="常规 3" xfId="509"/>
    <cellStyle name="常规 4" xfId="510"/>
    <cellStyle name="常规 4 2" xfId="511"/>
    <cellStyle name="常规 4_2008年横排表0721" xfId="512"/>
    <cellStyle name="常规 5" xfId="513"/>
    <cellStyle name="常规 6" xfId="514"/>
    <cellStyle name="常规 7" xfId="515"/>
    <cellStyle name="常规 7 2" xfId="516"/>
    <cellStyle name="常规 8" xfId="517"/>
    <cellStyle name="常规 9" xfId="518"/>
    <cellStyle name="常规_（20091202）人代会附表-表样" xfId="519"/>
    <cellStyle name="常规_（20091202）人代会附表-表样 2 2 2" xfId="520"/>
    <cellStyle name="常规_（修改后）新科目人代会报表---印刷稿5.8" xfId="521"/>
    <cellStyle name="常规_（自用）西青区2017年政府预算公开表" xfId="522"/>
    <cellStyle name="常规_2006年支出预算表（2006-02-24）最最后稿" xfId="523"/>
    <cellStyle name="常规_2014-09-26-关于我市全口径预算编制情况的报告（附表）" xfId="524"/>
    <cellStyle name="常规_2015年社会保险基金预算草案表样（报人大）" xfId="525"/>
    <cellStyle name="常规_2016年科目0114" xfId="526"/>
    <cellStyle name="常规_2016人代会附表（2015-9-11）（姚局）-财经委" xfId="527"/>
    <cellStyle name="常规_表二---电子版" xfId="528"/>
    <cellStyle name="超级链接" xfId="529"/>
    <cellStyle name="分级显示行_1_13区汇总" xfId="530"/>
    <cellStyle name="归盒啦_95" xfId="531"/>
    <cellStyle name="好 2" xfId="532"/>
    <cellStyle name="好_00省级(打印)" xfId="533"/>
    <cellStyle name="好_03昭通" xfId="534"/>
    <cellStyle name="好_0502通海县" xfId="535"/>
    <cellStyle name="好_05潍坊" xfId="536"/>
    <cellStyle name="好_0605石屏县" xfId="537"/>
    <cellStyle name="好_0605石屏县_财力性转移支付2010年预算参考数" xfId="538"/>
    <cellStyle name="好_07临沂" xfId="539"/>
    <cellStyle name="好_09黑龙江" xfId="540"/>
    <cellStyle name="好_09黑龙江_财力性转移支付2010年预算参考数" xfId="541"/>
    <cellStyle name="好_1" xfId="542"/>
    <cellStyle name="好_1_财力性转移支付2010年预算参考数" xfId="543"/>
    <cellStyle name="好_1110洱源县" xfId="544"/>
    <cellStyle name="好_1110洱源县_财力性转移支付2010年预算参考数" xfId="545"/>
    <cellStyle name="好_11大理" xfId="546"/>
    <cellStyle name="好_11大理_财力性转移支付2010年预算参考数" xfId="547"/>
    <cellStyle name="好_12滨州" xfId="548"/>
    <cellStyle name="好_12滨州_财力性转移支付2010年预算参考数" xfId="549"/>
    <cellStyle name="好_14安徽" xfId="550"/>
    <cellStyle name="好_14安徽_财力性转移支付2010年预算参考数" xfId="551"/>
    <cellStyle name="好_2" xfId="552"/>
    <cellStyle name="好_2_财力性转移支付2010年预算参考数" xfId="553"/>
    <cellStyle name="好_2006年22湖南" xfId="554"/>
    <cellStyle name="好_2006年22湖南_财力性转移支付2010年预算参考数" xfId="555"/>
    <cellStyle name="好_2006年27重庆" xfId="556"/>
    <cellStyle name="好_2006年27重庆_财力性转移支付2010年预算参考数" xfId="557"/>
    <cellStyle name="好_2006年28四川" xfId="558"/>
    <cellStyle name="好_2006年28四川_财力性转移支付2010年预算参考数" xfId="559"/>
    <cellStyle name="好_2006年30云南" xfId="560"/>
    <cellStyle name="好_2006年33甘肃" xfId="561"/>
    <cellStyle name="好_2006年34青海" xfId="562"/>
    <cellStyle name="好_2006年34青海_财力性转移支付2010年预算参考数" xfId="563"/>
    <cellStyle name="好_2006年全省财力计算表（中央、决算）" xfId="564"/>
    <cellStyle name="好_2006年水利统计指标统计表" xfId="565"/>
    <cellStyle name="好_2006年水利统计指标统计表_财力性转移支付2010年预算参考数" xfId="566"/>
    <cellStyle name="好_2007年收支情况及2008年收支预计表(汇总表)" xfId="567"/>
    <cellStyle name="好_2007年收支情况及2008年收支预计表(汇总表)_财力性转移支付2010年预算参考数" xfId="568"/>
    <cellStyle name="好_2007年一般预算支出剔除" xfId="569"/>
    <cellStyle name="好_2007年一般预算支出剔除_财力性转移支付2010年预算参考数" xfId="570"/>
    <cellStyle name="好_2007一般预算支出口径剔除表" xfId="571"/>
    <cellStyle name="好_2007一般预算支出口径剔除表_财力性转移支付2010年预算参考数" xfId="572"/>
    <cellStyle name="好_2008计算资料（8月5）" xfId="573"/>
    <cellStyle name="好_2008年全省汇总收支计算表" xfId="574"/>
    <cellStyle name="好_2008年全省汇总收支计算表_财力性转移支付2010年预算参考数" xfId="575"/>
    <cellStyle name="好_2008年一般预算支出预计" xfId="576"/>
    <cellStyle name="好_2008年预计支出与2007年对比" xfId="577"/>
    <cellStyle name="好_2008年支出核定" xfId="578"/>
    <cellStyle name="好_2008年支出调整" xfId="579"/>
    <cellStyle name="好_2008年支出调整_财力性转移支付2010年预算参考数" xfId="580"/>
    <cellStyle name="好_2015年社会保险基金预算草案表样（报人大）" xfId="581"/>
    <cellStyle name="好_2016年科目0114" xfId="582"/>
    <cellStyle name="好_2016人代会附表（2015-9-11）（姚局）-财经委" xfId="583"/>
    <cellStyle name="好_20河南" xfId="584"/>
    <cellStyle name="好_20河南_财力性转移支付2010年预算参考数" xfId="585"/>
    <cellStyle name="好_22湖南" xfId="586"/>
    <cellStyle name="好_22湖南_财力性转移支付2010年预算参考数" xfId="587"/>
    <cellStyle name="好_27重庆" xfId="588"/>
    <cellStyle name="好_27重庆_财力性转移支付2010年预算参考数" xfId="589"/>
    <cellStyle name="好_28四川" xfId="590"/>
    <cellStyle name="好_28四川_财力性转移支付2010年预算参考数" xfId="591"/>
    <cellStyle name="好_30云南" xfId="592"/>
    <cellStyle name="好_30云南_1" xfId="593"/>
    <cellStyle name="好_30云南_1_财力性转移支付2010年预算参考数" xfId="594"/>
    <cellStyle name="好_33甘肃" xfId="595"/>
    <cellStyle name="好_34青海" xfId="596"/>
    <cellStyle name="好_34青海_1" xfId="597"/>
    <cellStyle name="好_34青海_1_财力性转移支付2010年预算参考数" xfId="598"/>
    <cellStyle name="好_34青海_财力性转移支付2010年预算参考数" xfId="599"/>
    <cellStyle name="好_530623_2006年县级财政报表附表" xfId="600"/>
    <cellStyle name="好_530629_2006年县级财政报表附表" xfId="601"/>
    <cellStyle name="好_5334_2006年迪庆县级财政报表附表" xfId="602"/>
    <cellStyle name="好_Book1" xfId="603"/>
    <cellStyle name="好_Book1_财力性转移支付2010年预算参考数" xfId="604"/>
    <cellStyle name="好_Book2" xfId="605"/>
    <cellStyle name="好_Book2_财力性转移支付2010年预算参考数" xfId="606"/>
    <cellStyle name="好_gdp" xfId="607"/>
    <cellStyle name="好_M01-2(州市补助收入)" xfId="608"/>
    <cellStyle name="好_安徽 缺口县区测算(地方填报)1" xfId="609"/>
    <cellStyle name="好_安徽 缺口县区测算(地方填报)1_财力性转移支付2010年预算参考数" xfId="610"/>
    <cellStyle name="好_宝坻区" xfId="611"/>
    <cellStyle name="好_报表" xfId="612"/>
    <cellStyle name="好_不含人员经费系数" xfId="613"/>
    <cellStyle name="好_不含人员经费系数_财力性转移支付2010年预算参考数" xfId="614"/>
    <cellStyle name="好_财政供养人员" xfId="615"/>
    <cellStyle name="好_财政供养人员_财力性转移支付2010年预算参考数" xfId="616"/>
    <cellStyle name="好_测算结果" xfId="617"/>
    <cellStyle name="好_测算结果_财力性转移支付2010年预算参考数" xfId="618"/>
    <cellStyle name="好_测算结果汇总" xfId="619"/>
    <cellStyle name="好_测算结果汇总_财力性转移支付2010年预算参考数" xfId="620"/>
    <cellStyle name="好_成本差异系数" xfId="621"/>
    <cellStyle name="好_成本差异系数（含人口规模）" xfId="622"/>
    <cellStyle name="好_成本差异系数（含人口规模）_财力性转移支付2010年预算参考数" xfId="623"/>
    <cellStyle name="好_成本差异系数_财力性转移支付2010年预算参考数" xfId="624"/>
    <cellStyle name="好_城建部门" xfId="625"/>
    <cellStyle name="好_第五部分(才淼、饶永宏）" xfId="626"/>
    <cellStyle name="好_第一部分：综合全" xfId="627"/>
    <cellStyle name="好_分析缺口率" xfId="628"/>
    <cellStyle name="好_分析缺口率_财力性转移支付2010年预算参考数" xfId="629"/>
    <cellStyle name="好_分县成本差异系数" xfId="630"/>
    <cellStyle name="好_分县成本差异系数_不含人员经费系数" xfId="631"/>
    <cellStyle name="好_分县成本差异系数_不含人员经费系数_财力性转移支付2010年预算参考数" xfId="632"/>
    <cellStyle name="好_分县成本差异系数_财力性转移支付2010年预算参考数" xfId="633"/>
    <cellStyle name="好_分县成本差异系数_民生政策最低支出需求" xfId="634"/>
    <cellStyle name="好_分县成本差异系数_民生政策最低支出需求_财力性转移支付2010年预算参考数" xfId="635"/>
    <cellStyle name="好_附表" xfId="636"/>
    <cellStyle name="好_附表_财力性转移支付2010年预算参考数" xfId="637"/>
    <cellStyle name="好_功能明细" xfId="638"/>
    <cellStyle name="好_行政(燃修费)" xfId="639"/>
    <cellStyle name="好_行政(燃修费)_不含人员经费系数" xfId="640"/>
    <cellStyle name="好_行政(燃修费)_不含人员经费系数_财力性转移支付2010年预算参考数" xfId="641"/>
    <cellStyle name="好_行政(燃修费)_财力性转移支付2010年预算参考数" xfId="642"/>
    <cellStyle name="好_行政(燃修费)_民生政策最低支出需求" xfId="643"/>
    <cellStyle name="好_行政(燃修费)_民生政策最低支出需求_财力性转移支付2010年预算参考数" xfId="644"/>
    <cellStyle name="好_行政(燃修费)_县市旗测算-新科目（含人口规模效应）" xfId="645"/>
    <cellStyle name="好_行政(燃修费)_县市旗测算-新科目（含人口规模效应）_财力性转移支付2010年预算参考数" xfId="646"/>
    <cellStyle name="好_行政（人员）" xfId="647"/>
    <cellStyle name="好_行政（人员）_不含人员经费系数" xfId="648"/>
    <cellStyle name="好_行政（人员）_不含人员经费系数_财力性转移支付2010年预算参考数" xfId="649"/>
    <cellStyle name="好_行政（人员）_财力性转移支付2010年预算参考数" xfId="650"/>
    <cellStyle name="好_行政（人员）_民生政策最低支出需求" xfId="651"/>
    <cellStyle name="好_行政（人员）_民生政策最低支出需求_财力性转移支付2010年预算参考数" xfId="652"/>
    <cellStyle name="好_行政（人员）_县市旗测算-新科目（含人口规模效应）" xfId="653"/>
    <cellStyle name="好_行政（人员）_县市旗测算-新科目（含人口规模效应）_财力性转移支付2010年预算参考数" xfId="654"/>
    <cellStyle name="好_行政公检法测算" xfId="655"/>
    <cellStyle name="好_行政公检法测算_不含人员经费系数" xfId="656"/>
    <cellStyle name="好_行政公检法测算_不含人员经费系数_财力性转移支付2010年预算参考数" xfId="657"/>
    <cellStyle name="好_行政公检法测算_财力性转移支付2010年预算参考数" xfId="658"/>
    <cellStyle name="好_行政公检法测算_民生政策最低支出需求" xfId="659"/>
    <cellStyle name="好_行政公检法测算_民生政策最低支出需求_财力性转移支付2010年预算参考数" xfId="660"/>
    <cellStyle name="好_行政公检法测算_县市旗测算-新科目（含人口规模效应）" xfId="661"/>
    <cellStyle name="好_行政公检法测算_县市旗测算-新科目（含人口规模效应）_财力性转移支付2010年预算参考数" xfId="662"/>
    <cellStyle name="好_河南 缺口县区测算(地方填报)" xfId="663"/>
    <cellStyle name="好_河南 缺口县区测算(地方填报)_财力性转移支付2010年预算参考数" xfId="664"/>
    <cellStyle name="好_河南 缺口县区测算(地方填报白)" xfId="665"/>
    <cellStyle name="好_河南 缺口县区测算(地方填报白)_财力性转移支付2010年预算参考数" xfId="666"/>
    <cellStyle name="好_核定人数对比" xfId="667"/>
    <cellStyle name="好_核定人数对比_财力性转移支付2010年预算参考数" xfId="668"/>
    <cellStyle name="好_核定人数下发表" xfId="669"/>
    <cellStyle name="好_核定人数下发表_财力性转移支付2010年预算参考数" xfId="670"/>
    <cellStyle name="好_汇总" xfId="671"/>
    <cellStyle name="好_汇总_财力性转移支付2010年预算参考数" xfId="672"/>
    <cellStyle name="好_汇总表" xfId="673"/>
    <cellStyle name="好_汇总表_财力性转移支付2010年预算参考数" xfId="674"/>
    <cellStyle name="好_汇总表4" xfId="675"/>
    <cellStyle name="好_汇总表4_财力性转移支付2010年预算参考数" xfId="676"/>
    <cellStyle name="好_汇总表提前告知区县" xfId="677"/>
    <cellStyle name="好_汇总-县级财政报表附表" xfId="678"/>
    <cellStyle name="好_检验表" xfId="679"/>
    <cellStyle name="好_检验表（调整后）" xfId="680"/>
    <cellStyle name="好_教育(按照总人口测算）—20080416" xfId="681"/>
    <cellStyle name="好_教育(按照总人口测算）—20080416_不含人员经费系数" xfId="682"/>
    <cellStyle name="好_教育(按照总人口测算）—20080416_不含人员经费系数_财力性转移支付2010年预算参考数" xfId="683"/>
    <cellStyle name="好_教育(按照总人口测算）—20080416_财力性转移支付2010年预算参考数" xfId="684"/>
    <cellStyle name="好_教育(按照总人口测算）—20080416_民生政策最低支出需求" xfId="685"/>
    <cellStyle name="好_教育(按照总人口测算）—20080416_民生政策最低支出需求_财力性转移支付2010年预算参考数" xfId="686"/>
    <cellStyle name="好_教育(按照总人口测算）—20080416_县市旗测算-新科目（含人口规模效应）" xfId="687"/>
    <cellStyle name="好_教育(按照总人口测算）—20080416_县市旗测算-新科目（含人口规模效应）_财力性转移支付2010年预算参考数" xfId="688"/>
    <cellStyle name="好_丽江汇总" xfId="689"/>
    <cellStyle name="好_民生政策最低支出需求" xfId="690"/>
    <cellStyle name="好_民生政策最低支出需求_财力性转移支付2010年预算参考数" xfId="691"/>
    <cellStyle name="好_农林水和城市维护标准支出20080505－县区合计" xfId="692"/>
    <cellStyle name="好_农林水和城市维护标准支出20080505－县区合计_不含人员经费系数" xfId="693"/>
    <cellStyle name="好_农林水和城市维护标准支出20080505－县区合计_不含人员经费系数_财力性转移支付2010年预算参考数" xfId="694"/>
    <cellStyle name="好_农林水和城市维护标准支出20080505－县区合计_财力性转移支付2010年预算参考数" xfId="695"/>
    <cellStyle name="好_农林水和城市维护标准支出20080505－县区合计_民生政策最低支出需求" xfId="696"/>
    <cellStyle name="好_农林水和城市维护标准支出20080505－县区合计_民生政策最低支出需求_财力性转移支付2010年预算参考数" xfId="697"/>
    <cellStyle name="好_农林水和城市维护标准支出20080505－县区合计_县市旗测算-新科目（含人口规模效应）" xfId="698"/>
    <cellStyle name="好_农林水和城市维护标准支出20080505－县区合计_县市旗测算-新科目（含人口规模效应）_财力性转移支付2010年预算参考数" xfId="699"/>
    <cellStyle name="好_平邑" xfId="700"/>
    <cellStyle name="好_平邑_财力性转移支付2010年预算参考数" xfId="701"/>
    <cellStyle name="好_其他部门(按照总人口测算）—20080416" xfId="702"/>
    <cellStyle name="好_其他部门(按照总人口测算）—20080416_不含人员经费系数" xfId="703"/>
    <cellStyle name="好_其他部门(按照总人口测算）—20080416_不含人员经费系数_财力性转移支付2010年预算参考数" xfId="704"/>
    <cellStyle name="好_其他部门(按照总人口测算）—20080416_财力性转移支付2010年预算参考数" xfId="705"/>
    <cellStyle name="好_其他部门(按照总人口测算）—20080416_民生政策最低支出需求" xfId="706"/>
    <cellStyle name="好_其他部门(按照总人口测算）—20080416_民生政策最低支出需求_财力性转移支付2010年预算参考数" xfId="707"/>
    <cellStyle name="好_其他部门(按照总人口测算）—20080416_县市旗测算-新科目（含人口规模效应）" xfId="708"/>
    <cellStyle name="好_其他部门(按照总人口测算）—20080416_县市旗测算-新科目（含人口规模效应）_财力性转移支付2010年预算参考数" xfId="709"/>
    <cellStyle name="好_青海 缺口县区测算(地方填报)" xfId="710"/>
    <cellStyle name="好_青海 缺口县区测算(地方填报)_财力性转移支付2010年预算参考数" xfId="711"/>
    <cellStyle name="好_缺口县区测算" xfId="712"/>
    <cellStyle name="好_缺口县区测算（11.13）" xfId="713"/>
    <cellStyle name="好_缺口县区测算（11.13）_财力性转移支付2010年预算参考数" xfId="714"/>
    <cellStyle name="好_缺口县区测算(按2007支出增长25%测算)" xfId="715"/>
    <cellStyle name="好_缺口县区测算(按2007支出增长25%测算)_财力性转移支付2010年预算参考数" xfId="716"/>
    <cellStyle name="好_缺口县区测算(按核定人数)" xfId="717"/>
    <cellStyle name="好_缺口县区测算(按核定人数)_财力性转移支付2010年预算参考数" xfId="718"/>
    <cellStyle name="好_缺口县区测算(财政部标准)" xfId="719"/>
    <cellStyle name="好_缺口县区测算(财政部标准)_财力性转移支付2010年预算参考数" xfId="720"/>
    <cellStyle name="好_缺口县区测算_财力性转移支付2010年预算参考数" xfId="721"/>
    <cellStyle name="好_人员工资和公用经费" xfId="722"/>
    <cellStyle name="好_人员工资和公用经费_财力性转移支付2010年预算参考数" xfId="723"/>
    <cellStyle name="好_人员工资和公用经费2" xfId="724"/>
    <cellStyle name="好_人员工资和公用经费2_财力性转移支付2010年预算参考数" xfId="725"/>
    <cellStyle name="好_人员工资和公用经费3" xfId="726"/>
    <cellStyle name="好_人员工资和公用经费3_财力性转移支付2010年预算参考数" xfId="727"/>
    <cellStyle name="好_山东省民生支出标准" xfId="728"/>
    <cellStyle name="好_山东省民生支出标准_财力性转移支付2010年预算参考数" xfId="729"/>
    <cellStyle name="好_社保处下达区县2015年指标（第二批）" xfId="730"/>
    <cellStyle name="好_市辖区测算20080510" xfId="731"/>
    <cellStyle name="好_市辖区测算20080510_不含人员经费系数" xfId="732"/>
    <cellStyle name="好_市辖区测算20080510_不含人员经费系数_财力性转移支付2010年预算参考数" xfId="733"/>
    <cellStyle name="好_市辖区测算20080510_财力性转移支付2010年预算参考数" xfId="734"/>
    <cellStyle name="好_市辖区测算20080510_民生政策最低支出需求" xfId="735"/>
    <cellStyle name="好_市辖区测算20080510_民生政策最低支出需求_财力性转移支付2010年预算参考数" xfId="736"/>
    <cellStyle name="好_市辖区测算20080510_县市旗测算-新科目（含人口规模效应）" xfId="737"/>
    <cellStyle name="好_市辖区测算20080510_县市旗测算-新科目（含人口规模效应）_财力性转移支付2010年预算参考数" xfId="738"/>
    <cellStyle name="好_市辖区测算-新科目（20080626）" xfId="739"/>
    <cellStyle name="好_市辖区测算-新科目（20080626）_不含人员经费系数" xfId="740"/>
    <cellStyle name="好_市辖区测算-新科目（20080626）_不含人员经费系数_财力性转移支付2010年预算参考数" xfId="741"/>
    <cellStyle name="好_市辖区测算-新科目（20080626）_财力性转移支付2010年预算参考数" xfId="742"/>
    <cellStyle name="好_市辖区测算-新科目（20080626）_民生政策最低支出需求" xfId="743"/>
    <cellStyle name="好_市辖区测算-新科目（20080626）_民生政策最低支出需求_财力性转移支付2010年预算参考数" xfId="744"/>
    <cellStyle name="好_市辖区测算-新科目（20080626）_县市旗测算-新科目（含人口规模效应）" xfId="745"/>
    <cellStyle name="好_市辖区测算-新科目（20080626）_县市旗测算-新科目（含人口规模效应）_财力性转移支付2010年预算参考数" xfId="746"/>
    <cellStyle name="好_数据--基础数据--预算组--2015年人代会预算部分--2015.01.20--人代会前第6稿--按姚局意见改--调市级项级明细" xfId="747"/>
    <cellStyle name="好_数据--基础数据--预算组--2015年人代会预算部分--2015.01.20--人代会前第6稿--按姚局意见改--调市级项级明细_（自用）西青区2016年政府预算公开表" xfId="748"/>
    <cellStyle name="好_数据--基础数据--预算组--2015年人代会预算部分--2015.01.20--人代会前第6稿--按姚局意见改--调市级项级明细_（自用）西青区2017年政府预算公开表" xfId="749"/>
    <cellStyle name="好_数据--基础数据--预算组--2015年人代会预算部分--2015.01.20--人代会前第6稿--按姚局意见改--调市级项级明细_（自用版）西青区2016年预算执行情况及2017年预算表" xfId="750"/>
    <cellStyle name="好_数据--基础数据--预算组--2015年人代会预算部分--2015.01.20--人代会前第6稿--按姚局意见改--调市级项级明细_2015年决算公开表" xfId="751"/>
    <cellStyle name="好_数据--基础数据--预算组--2015年人代会预算部分--2015.01.20--人代会前第6稿--按姚局意见改--调市级项级明细_2016年西青区预算公开表" xfId="752"/>
    <cellStyle name="好_数据--基础数据--预算组--2015年人代会预算部分--2015.01.20--人代会前第6稿--按姚局意见改--调市级项级明细_222222222222  2016" xfId="753"/>
    <cellStyle name="好_数据--基础数据--预算组--2015年人代会预算部分--2015.01.20--人代会前第6稿--按姚局意见改--调市级项级明细_区县政府预算公开整改--表" xfId="754"/>
    <cellStyle name="好_数据--基础数据--预算组--2015年人代会预算部分--2015.01.20--人代会前第6稿--按姚局意见改--调市级项级明细_天津市2017年预算公开表样" xfId="755"/>
    <cellStyle name="好_数据--基础数据--预算组--2015年人代会预算部分--2015.01.20--人代会前第6稿--按姚局意见改--调市级项级明细_西青区2016年政府预算公开表" xfId="756"/>
    <cellStyle name="好_数据--基础数据--预算组--2015年人代会预算部分--2015.01.20--人代会前第6稿--按姚局意见改--调市级项级明细_政府预算公开模板" xfId="757"/>
    <cellStyle name="好_同德" xfId="758"/>
    <cellStyle name="好_同德_财力性转移支付2010年预算参考数" xfId="759"/>
    <cellStyle name="好_危改资金测算" xfId="760"/>
    <cellStyle name="好_危改资金测算_财力性转移支付2010年预算参考数" xfId="761"/>
    <cellStyle name="好_卫生(按照总人口测算）—20080416" xfId="762"/>
    <cellStyle name="好_卫生(按照总人口测算）—20080416_不含人员经费系数" xfId="763"/>
    <cellStyle name="好_卫生(按照总人口测算）—20080416_不含人员经费系数_财力性转移支付2010年预算参考数" xfId="764"/>
    <cellStyle name="好_卫生(按照总人口测算）—20080416_财力性转移支付2010年预算参考数" xfId="765"/>
    <cellStyle name="好_卫生(按照总人口测算）—20080416_民生政策最低支出需求" xfId="766"/>
    <cellStyle name="好_卫生(按照总人口测算）—20080416_民生政策最低支出需求_财力性转移支付2010年预算参考数" xfId="767"/>
    <cellStyle name="好_卫生(按照总人口测算）—20080416_县市旗测算-新科目（含人口规模效应）" xfId="768"/>
    <cellStyle name="好_卫生(按照总人口测算）—20080416_县市旗测算-新科目（含人口规模效应）_财力性转移支付2010年预算参考数" xfId="769"/>
    <cellStyle name="好_卫生部门" xfId="770"/>
    <cellStyle name="好_卫生部门_财力性转移支付2010年预算参考数" xfId="771"/>
    <cellStyle name="好_文体广播部门" xfId="772"/>
    <cellStyle name="好_文体广播事业(按照总人口测算）—20080416" xfId="773"/>
    <cellStyle name="好_文体广播事业(按照总人口测算）—20080416_不含人员经费系数" xfId="774"/>
    <cellStyle name="好_文体广播事业(按照总人口测算）—20080416_不含人员经费系数_财力性转移支付2010年预算参考数" xfId="775"/>
    <cellStyle name="好_文体广播事业(按照总人口测算）—20080416_财力性转移支付2010年预算参考数" xfId="776"/>
    <cellStyle name="好_文体广播事业(按照总人口测算）—20080416_民生政策最低支出需求" xfId="777"/>
    <cellStyle name="好_文体广播事业(按照总人口测算）—20080416_民生政策最低支出需求_财力性转移支付2010年预算参考数" xfId="778"/>
    <cellStyle name="好_文体广播事业(按照总人口测算）—20080416_县市旗测算-新科目（含人口规模效应）" xfId="779"/>
    <cellStyle name="好_文体广播事业(按照总人口测算）—20080416_县市旗测算-新科目（含人口规模效应）_财力性转移支付2010年预算参考数" xfId="780"/>
    <cellStyle name="好_县区合并测算20080421" xfId="781"/>
    <cellStyle name="好_县区合并测算20080421_不含人员经费系数" xfId="782"/>
    <cellStyle name="好_县区合并测算20080421_不含人员经费系数_财力性转移支付2010年预算参考数" xfId="783"/>
    <cellStyle name="好_县区合并测算20080421_财力性转移支付2010年预算参考数" xfId="784"/>
    <cellStyle name="好_县区合并测算20080421_民生政策最低支出需求" xfId="785"/>
    <cellStyle name="好_县区合并测算20080421_民生政策最低支出需求_财力性转移支付2010年预算参考数" xfId="786"/>
    <cellStyle name="好_县区合并测算20080421_县市旗测算-新科目（含人口规模效应）" xfId="787"/>
    <cellStyle name="好_县区合并测算20080421_县市旗测算-新科目（含人口规模效应）_财力性转移支付2010年预算参考数" xfId="788"/>
    <cellStyle name="好_县区合并测算20080423(按照各省比重）" xfId="789"/>
    <cellStyle name="好_县区合并测算20080423(按照各省比重）_不含人员经费系数" xfId="790"/>
    <cellStyle name="好_县区合并测算20080423(按照各省比重）_不含人员经费系数_财力性转移支付2010年预算参考数" xfId="791"/>
    <cellStyle name="好_县区合并测算20080423(按照各省比重）_财力性转移支付2010年预算参考数" xfId="792"/>
    <cellStyle name="好_县区合并测算20080423(按照各省比重）_民生政策最低支出需求" xfId="793"/>
    <cellStyle name="好_县区合并测算20080423(按照各省比重）_民生政策最低支出需求_财力性转移支付2010年预算参考数" xfId="794"/>
    <cellStyle name="好_县区合并测算20080423(按照各省比重）_县市旗测算-新科目（含人口规模效应）" xfId="795"/>
    <cellStyle name="好_县区合并测算20080423(按照各省比重）_县市旗测算-新科目（含人口规模效应）_财力性转移支付2010年预算参考数" xfId="796"/>
    <cellStyle name="好_县市旗测算20080508" xfId="797"/>
    <cellStyle name="好_县市旗测算20080508_不含人员经费系数" xfId="798"/>
    <cellStyle name="好_县市旗测算20080508_不含人员经费系数_财力性转移支付2010年预算参考数" xfId="799"/>
    <cellStyle name="好_县市旗测算20080508_财力性转移支付2010年预算参考数" xfId="800"/>
    <cellStyle name="好_县市旗测算20080508_民生政策最低支出需求" xfId="801"/>
    <cellStyle name="好_县市旗测算20080508_民生政策最低支出需求_财力性转移支付2010年预算参考数" xfId="802"/>
    <cellStyle name="好_县市旗测算20080508_县市旗测算-新科目（含人口规模效应）" xfId="803"/>
    <cellStyle name="好_县市旗测算20080508_县市旗测算-新科目（含人口规模效应）_财力性转移支付2010年预算参考数" xfId="804"/>
    <cellStyle name="好_县市旗测算-新科目（20080626）" xfId="805"/>
    <cellStyle name="好_县市旗测算-新科目（20080626）_不含人员经费系数" xfId="806"/>
    <cellStyle name="好_县市旗测算-新科目（20080626）_不含人员经费系数_财力性转移支付2010年预算参考数" xfId="807"/>
    <cellStyle name="好_县市旗测算-新科目（20080626）_财力性转移支付2010年预算参考数" xfId="808"/>
    <cellStyle name="好_县市旗测算-新科目（20080626）_民生政策最低支出需求" xfId="809"/>
    <cellStyle name="好_县市旗测算-新科目（20080626）_民生政策最低支出需求_财力性转移支付2010年预算参考数" xfId="810"/>
    <cellStyle name="好_县市旗测算-新科目（20080626）_县市旗测算-新科目（含人口规模效应）" xfId="811"/>
    <cellStyle name="好_县市旗测算-新科目（20080626）_县市旗测算-新科目（含人口规模效应）_财力性转移支付2010年预算参考数" xfId="812"/>
    <cellStyle name="好_县市旗测算-新科目（20080627）" xfId="813"/>
    <cellStyle name="好_县市旗测算-新科目（20080627）_不含人员经费系数" xfId="814"/>
    <cellStyle name="好_县市旗测算-新科目（20080627）_不含人员经费系数_财力性转移支付2010年预算参考数" xfId="815"/>
    <cellStyle name="好_县市旗测算-新科目（20080627）_财力性转移支付2010年预算参考数" xfId="816"/>
    <cellStyle name="好_县市旗测算-新科目（20080627）_民生政策最低支出需求" xfId="817"/>
    <cellStyle name="好_县市旗测算-新科目（20080627）_民生政策最低支出需求_财力性转移支付2010年预算参考数" xfId="818"/>
    <cellStyle name="好_县市旗测算-新科目（20080627）_县市旗测算-新科目（含人口规模效应）" xfId="819"/>
    <cellStyle name="好_县市旗测算-新科目（20080627）_县市旗测算-新科目（含人口规模效应）_财力性转移支付2010年预算参考数" xfId="820"/>
    <cellStyle name="好_一般预算支出口径剔除表" xfId="821"/>
    <cellStyle name="好_一般预算支出口径剔除表_财力性转移支付2010年预算参考数" xfId="822"/>
    <cellStyle name="好_云南 缺口县区测算(地方填报)" xfId="823"/>
    <cellStyle name="好_云南 缺口县区测算(地方填报)_财力性转移支付2010年预算参考数" xfId="824"/>
    <cellStyle name="好_云南省2008年转移支付测算——州市本级考核部分及政策性测算" xfId="825"/>
    <cellStyle name="好_云南省2008年转移支付测算——州市本级考核部分及政策性测算_财力性转移支付2010年预算参考数" xfId="826"/>
    <cellStyle name="好_重点民生支出需求测算表社保（农村低保）081112" xfId="827"/>
    <cellStyle name="好_自行调整差异系数顺序" xfId="828"/>
    <cellStyle name="好_自行调整差异系数顺序_财力性转移支付2010年预算参考数" xfId="829"/>
    <cellStyle name="好_总人口" xfId="830"/>
    <cellStyle name="好_总人口_财力性转移支付2010年预算参考数" xfId="831"/>
    <cellStyle name="后继超级链接" xfId="832"/>
    <cellStyle name="后继超链接" xfId="833"/>
    <cellStyle name="汇总 2" xfId="834"/>
    <cellStyle name="货币 2" xfId="835"/>
    <cellStyle name="计算 2" xfId="836"/>
    <cellStyle name="检查单元格 2" xfId="837"/>
    <cellStyle name="解释性文本 2" xfId="838"/>
    <cellStyle name="警告文本 2" xfId="839"/>
    <cellStyle name="链接单元格 2" xfId="840"/>
    <cellStyle name="霓付 [0]_ +Foil &amp; -FOIL &amp; PAPER" xfId="841"/>
    <cellStyle name="霓付_ +Foil &amp; -FOIL &amp; PAPER" xfId="842"/>
    <cellStyle name="烹拳 [0]_ +Foil &amp; -FOIL &amp; PAPER" xfId="843"/>
    <cellStyle name="烹拳_ +Foil &amp; -FOIL &amp; PAPER" xfId="844"/>
    <cellStyle name="普通_ 白土" xfId="845"/>
    <cellStyle name="千分位[0]_ 白土" xfId="846"/>
    <cellStyle name="千分位_ 白土" xfId="847"/>
    <cellStyle name="千位[0]_(人代会用)" xfId="848"/>
    <cellStyle name="千位_(人代会用)" xfId="849"/>
    <cellStyle name="千位分隔 2" xfId="850"/>
    <cellStyle name="千位分隔 3" xfId="851"/>
    <cellStyle name="千位分隔 4" xfId="852"/>
    <cellStyle name="千位分隔[0] 2" xfId="853"/>
    <cellStyle name="千位分隔[0] 3" xfId="854"/>
    <cellStyle name="千位分隔[0] 4" xfId="855"/>
    <cellStyle name="千位分季_新建 Microsoft Excel 工作表" xfId="856"/>
    <cellStyle name="钎霖_4岿角利" xfId="857"/>
    <cellStyle name="强调 1" xfId="858"/>
    <cellStyle name="强调 2" xfId="859"/>
    <cellStyle name="强调 3" xfId="860"/>
    <cellStyle name="强调文字颜色 1 2" xfId="861"/>
    <cellStyle name="强调文字颜色 2 2" xfId="862"/>
    <cellStyle name="强调文字颜色 3 2" xfId="863"/>
    <cellStyle name="强调文字颜色 4 2" xfId="864"/>
    <cellStyle name="强调文字颜色 5 2" xfId="865"/>
    <cellStyle name="强调文字颜色 6 2" xfId="866"/>
    <cellStyle name="适中 2" xfId="867"/>
    <cellStyle name="输出 2" xfId="868"/>
    <cellStyle name="输入 2" xfId="869"/>
    <cellStyle name="数字" xfId="870"/>
    <cellStyle name="未定义" xfId="871"/>
    <cellStyle name="小数" xfId="872"/>
    <cellStyle name="样式 1" xfId="873"/>
    <cellStyle name="着色 1" xfId="874"/>
    <cellStyle name="着色 2" xfId="875"/>
    <cellStyle name="着色 3" xfId="876"/>
    <cellStyle name="着色 4" xfId="877"/>
    <cellStyle name="着色 5" xfId="878"/>
    <cellStyle name="着色 6" xfId="879"/>
    <cellStyle name="注释 2" xfId="880"/>
    <cellStyle name="콤마 [0]_BOILER-CO1" xfId="881"/>
    <cellStyle name="콤마_BOILER-CO1" xfId="882"/>
    <cellStyle name="통화 [0]_BOILER-CO1" xfId="883"/>
    <cellStyle name="통화_BOILER-CO1" xfId="884"/>
    <cellStyle name="표준_0N-HANDLING " xfId="885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tyles" Target="styles.xml"/><Relationship Id="rId21" Type="http://schemas.openxmlformats.org/officeDocument/2006/relationships/sharedStrings" Target="sharedString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3.16.48.202\f$\BY\YS3\97&#20915;&#31639;&#21306;&#21439;&#26368;&#21518;&#27719;&#246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13%20&#38081;&#36335;&#37197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Kx"/>
      <sheetName val="C01-1"/>
      <sheetName val="P1012001"/>
      <sheetName val="表二"/>
      <sheetName val="表五"/>
      <sheetName val="2012.2.2 (整合)"/>
      <sheetName val="2012.2.2"/>
      <sheetName val="全市结转"/>
      <sheetName val="提前告知数"/>
      <sheetName val="2012年财力"/>
      <sheetName val="类型"/>
      <sheetName val="人民银行"/>
      <sheetName val="中央"/>
      <sheetName val="2007"/>
      <sheetName val="#REF"/>
      <sheetName val="四月份月报"/>
      <sheetName val="单位编码"/>
      <sheetName val="DDETABLE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核定实物费用定额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DDETABLE "/>
      <sheetName val="#REF"/>
      <sheetName val="XL4Poppy"/>
      <sheetName val="2000地方"/>
      <sheetName val="KKKKKKKK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农业人口"/>
      <sheetName val="Open"/>
      <sheetName val="事业发展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表一"/>
      <sheetName val="表二"/>
      <sheetName val="表三"/>
      <sheetName val="表四"/>
      <sheetName val="政策性补贴"/>
      <sheetName val=""/>
      <sheetName val="KKKKKKKK"/>
      <sheetName val="四月份月报"/>
      <sheetName val="P1012001"/>
      <sheetName val="车"/>
      <sheetName val="实物标准"/>
      <sheetName val="专项"/>
      <sheetName val="13 铁路配件"/>
      <sheetName val="_x005f_x0000__x005f_x0000__x005f_x0000__x005f_x0000__x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zoomScaleSheetLayoutView="6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48"/>
  <sheetViews>
    <sheetView showGridLines="0" showZeros="0" view="pageBreakPreview" zoomScale="115" zoomScaleNormal="75" workbookViewId="0">
      <selection activeCell="G5" sqref="G5"/>
    </sheetView>
  </sheetViews>
  <sheetFormatPr defaultColWidth="9" defaultRowHeight="15"/>
  <cols>
    <col min="1" max="1" width="42.75" style="31" customWidth="1"/>
    <col min="2" max="3" width="13.75" style="31" customWidth="1"/>
    <col min="4" max="4" width="12" style="31" customWidth="1"/>
    <col min="5" max="5" width="12" style="32" customWidth="1"/>
    <col min="6" max="6" width="13.75" style="51" customWidth="1"/>
    <col min="7" max="7" width="12" style="33" customWidth="1"/>
    <col min="8" max="8" width="7" style="32" customWidth="1"/>
    <col min="9" max="9" width="9" style="31"/>
    <col min="10" max="10" width="13.375" style="31" customWidth="1"/>
    <col min="11" max="16384" width="9" style="31"/>
  </cols>
  <sheetData>
    <row r="1" s="27" customFormat="1" ht="48" customHeight="1" spans="1:8">
      <c r="A1" s="34" t="s">
        <v>375</v>
      </c>
      <c r="B1" s="34"/>
      <c r="C1" s="34"/>
      <c r="D1" s="34"/>
      <c r="E1" s="34"/>
      <c r="F1" s="34"/>
      <c r="G1" s="34"/>
      <c r="H1" s="34"/>
    </row>
    <row r="2" s="28" customFormat="1" ht="14.25" spans="1:8">
      <c r="A2" s="2"/>
      <c r="E2" s="35"/>
      <c r="F2" s="52"/>
      <c r="G2" s="37" t="s">
        <v>1</v>
      </c>
      <c r="H2" s="35"/>
    </row>
    <row r="3" s="29" customFormat="1" ht="33" customHeight="1" spans="1:8">
      <c r="A3" s="6" t="s">
        <v>2</v>
      </c>
      <c r="B3" s="53" t="s">
        <v>3</v>
      </c>
      <c r="C3" s="54"/>
      <c r="D3" s="54"/>
      <c r="E3" s="54"/>
      <c r="F3" s="22" t="s">
        <v>4</v>
      </c>
      <c r="G3" s="22"/>
      <c r="H3" s="55"/>
    </row>
    <row r="4" s="29" customFormat="1" ht="33" customHeight="1" spans="1:8">
      <c r="A4" s="6"/>
      <c r="B4" s="6" t="s">
        <v>6</v>
      </c>
      <c r="C4" s="6" t="s">
        <v>8</v>
      </c>
      <c r="D4" s="6" t="s">
        <v>376</v>
      </c>
      <c r="E4" s="6" t="s">
        <v>377</v>
      </c>
      <c r="F4" s="56" t="s">
        <v>6</v>
      </c>
      <c r="G4" s="23" t="s">
        <v>378</v>
      </c>
      <c r="H4" s="55"/>
    </row>
    <row r="5" ht="23.25" customHeight="1" spans="1:11">
      <c r="A5" s="38" t="s">
        <v>379</v>
      </c>
      <c r="B5" s="39"/>
      <c r="C5" s="40"/>
      <c r="D5" s="40"/>
      <c r="E5" s="41"/>
      <c r="F5" s="57"/>
      <c r="G5" s="42"/>
      <c r="H5" s="58"/>
      <c r="I5" s="48"/>
      <c r="J5" s="49"/>
      <c r="K5" s="49"/>
    </row>
    <row r="6" ht="23.25" customHeight="1" spans="1:11">
      <c r="A6" s="45" t="s">
        <v>380</v>
      </c>
      <c r="B6" s="39"/>
      <c r="C6" s="40"/>
      <c r="D6" s="40"/>
      <c r="E6" s="41"/>
      <c r="F6" s="57"/>
      <c r="G6" s="42"/>
      <c r="H6" s="58"/>
      <c r="I6" s="48"/>
      <c r="J6" s="49"/>
      <c r="K6" s="49"/>
    </row>
    <row r="7" ht="23.25" customHeight="1" spans="1:11">
      <c r="A7" s="45" t="s">
        <v>381</v>
      </c>
      <c r="B7" s="39"/>
      <c r="C7" s="40"/>
      <c r="D7" s="40"/>
      <c r="E7" s="41"/>
      <c r="F7" s="57"/>
      <c r="G7" s="42"/>
      <c r="H7" s="58"/>
      <c r="I7" s="48"/>
      <c r="J7" s="49"/>
      <c r="K7" s="49"/>
    </row>
    <row r="8" ht="23.25" customHeight="1" spans="1:11">
      <c r="A8" s="45" t="s">
        <v>382</v>
      </c>
      <c r="B8" s="39"/>
      <c r="C8" s="40"/>
      <c r="D8" s="40"/>
      <c r="E8" s="41"/>
      <c r="F8" s="57"/>
      <c r="G8" s="42"/>
      <c r="H8" s="58"/>
      <c r="I8" s="48"/>
      <c r="J8" s="49"/>
      <c r="K8" s="49"/>
    </row>
    <row r="9" ht="23.25" customHeight="1" spans="1:11">
      <c r="A9" s="44" t="s">
        <v>383</v>
      </c>
      <c r="B9" s="39"/>
      <c r="C9" s="40"/>
      <c r="D9" s="40"/>
      <c r="E9" s="41"/>
      <c r="F9" s="57"/>
      <c r="G9" s="42"/>
      <c r="H9" s="58"/>
      <c r="I9" s="48"/>
      <c r="J9" s="49"/>
      <c r="K9" s="49"/>
    </row>
    <row r="10" ht="23.25" customHeight="1" spans="1:11">
      <c r="A10" s="45" t="s">
        <v>380</v>
      </c>
      <c r="B10" s="39"/>
      <c r="C10" s="40"/>
      <c r="D10" s="40"/>
      <c r="E10" s="41"/>
      <c r="F10" s="57"/>
      <c r="G10" s="42"/>
      <c r="H10" s="58"/>
      <c r="I10" s="48"/>
      <c r="J10" s="49"/>
      <c r="K10" s="49"/>
    </row>
    <row r="11" ht="23.25" customHeight="1" spans="1:11">
      <c r="A11" s="45" t="s">
        <v>381</v>
      </c>
      <c r="B11" s="39"/>
      <c r="C11" s="40"/>
      <c r="D11" s="40"/>
      <c r="E11" s="41"/>
      <c r="F11" s="57"/>
      <c r="G11" s="42"/>
      <c r="H11" s="58"/>
      <c r="I11" s="48"/>
      <c r="J11" s="49"/>
      <c r="K11" s="49"/>
    </row>
    <row r="12" ht="23.25" customHeight="1" spans="1:11">
      <c r="A12" s="45" t="s">
        <v>382</v>
      </c>
      <c r="B12" s="39"/>
      <c r="C12" s="40"/>
      <c r="D12" s="40"/>
      <c r="E12" s="41"/>
      <c r="F12" s="57"/>
      <c r="G12" s="42"/>
      <c r="H12" s="58"/>
      <c r="I12" s="48"/>
      <c r="J12" s="49"/>
      <c r="K12" s="49"/>
    </row>
    <row r="13" ht="23.25" customHeight="1" spans="1:11">
      <c r="A13" s="45" t="s">
        <v>384</v>
      </c>
      <c r="B13" s="39"/>
      <c r="C13" s="40"/>
      <c r="D13" s="40"/>
      <c r="E13" s="41"/>
      <c r="F13" s="57"/>
      <c r="G13" s="42"/>
      <c r="H13" s="58"/>
      <c r="I13" s="48"/>
      <c r="J13" s="49"/>
      <c r="K13" s="49"/>
    </row>
    <row r="14" ht="23.25" customHeight="1" spans="1:11">
      <c r="A14" s="45" t="s">
        <v>380</v>
      </c>
      <c r="B14" s="39"/>
      <c r="C14" s="40"/>
      <c r="D14" s="40"/>
      <c r="E14" s="41"/>
      <c r="F14" s="57"/>
      <c r="G14" s="42"/>
      <c r="H14" s="58"/>
      <c r="I14" s="48"/>
      <c r="J14" s="49"/>
      <c r="K14" s="49"/>
    </row>
    <row r="15" ht="23.25" customHeight="1" spans="1:11">
      <c r="A15" s="45" t="s">
        <v>382</v>
      </c>
      <c r="B15" s="39"/>
      <c r="C15" s="40"/>
      <c r="D15" s="40"/>
      <c r="E15" s="41"/>
      <c r="F15" s="57"/>
      <c r="G15" s="42"/>
      <c r="H15" s="58"/>
      <c r="I15" s="48"/>
      <c r="J15" s="49"/>
      <c r="K15" s="49"/>
    </row>
    <row r="16" s="30" customFormat="1" ht="23.25" customHeight="1" spans="1:10">
      <c r="A16" s="45" t="s">
        <v>385</v>
      </c>
      <c r="B16" s="39"/>
      <c r="C16" s="40"/>
      <c r="D16" s="40"/>
      <c r="E16" s="41"/>
      <c r="F16" s="57"/>
      <c r="G16" s="42"/>
      <c r="H16" s="58"/>
      <c r="J16" s="50"/>
    </row>
    <row r="17" s="30" customFormat="1" ht="23.25" customHeight="1" spans="1:8">
      <c r="A17" s="45" t="s">
        <v>380</v>
      </c>
      <c r="B17" s="39"/>
      <c r="C17" s="40"/>
      <c r="D17" s="40"/>
      <c r="E17" s="41"/>
      <c r="F17" s="57"/>
      <c r="G17" s="42"/>
      <c r="H17" s="58"/>
    </row>
    <row r="18" s="30" customFormat="1" ht="23.25" customHeight="1" spans="1:8">
      <c r="A18" s="45" t="s">
        <v>381</v>
      </c>
      <c r="B18" s="39"/>
      <c r="C18" s="40"/>
      <c r="D18" s="40"/>
      <c r="E18" s="41"/>
      <c r="F18" s="57"/>
      <c r="G18" s="42"/>
      <c r="H18" s="58"/>
    </row>
    <row r="19" ht="23.25" customHeight="1" spans="1:11">
      <c r="A19" s="45" t="s">
        <v>382</v>
      </c>
      <c r="B19" s="39"/>
      <c r="C19" s="40"/>
      <c r="D19" s="40"/>
      <c r="E19" s="41"/>
      <c r="F19" s="57"/>
      <c r="G19" s="42"/>
      <c r="H19" s="58"/>
      <c r="I19" s="48"/>
      <c r="J19" s="49"/>
      <c r="K19" s="49"/>
    </row>
    <row r="20" s="30" customFormat="1" ht="23.25" customHeight="1" spans="1:8">
      <c r="A20" s="45" t="s">
        <v>386</v>
      </c>
      <c r="B20" s="39"/>
      <c r="C20" s="40"/>
      <c r="D20" s="40"/>
      <c r="E20" s="41"/>
      <c r="F20" s="57"/>
      <c r="G20" s="42"/>
      <c r="H20" s="58"/>
    </row>
    <row r="21" s="30" customFormat="1" ht="23.25" customHeight="1" spans="1:8">
      <c r="A21" s="45" t="s">
        <v>380</v>
      </c>
      <c r="B21" s="39"/>
      <c r="C21" s="40"/>
      <c r="D21" s="40"/>
      <c r="E21" s="41"/>
      <c r="F21" s="57"/>
      <c r="G21" s="42"/>
      <c r="H21" s="58"/>
    </row>
    <row r="22" ht="23.25" customHeight="1" spans="1:11">
      <c r="A22" s="45" t="s">
        <v>382</v>
      </c>
      <c r="B22" s="39"/>
      <c r="C22" s="40"/>
      <c r="D22" s="40"/>
      <c r="E22" s="41"/>
      <c r="F22" s="57"/>
      <c r="G22" s="42"/>
      <c r="H22" s="58"/>
      <c r="I22" s="48"/>
      <c r="J22" s="49"/>
      <c r="K22" s="49"/>
    </row>
    <row r="23" s="30" customFormat="1" ht="23.25" customHeight="1" spans="1:8">
      <c r="A23" s="46" t="s">
        <v>387</v>
      </c>
      <c r="B23" s="39"/>
      <c r="C23" s="40"/>
      <c r="D23" s="40"/>
      <c r="E23" s="41"/>
      <c r="F23" s="57"/>
      <c r="G23" s="42"/>
      <c r="H23" s="58"/>
    </row>
    <row r="24" s="30" customFormat="1" ht="23.25" customHeight="1" spans="1:8">
      <c r="A24" s="45" t="s">
        <v>380</v>
      </c>
      <c r="B24" s="39"/>
      <c r="C24" s="40"/>
      <c r="D24" s="40"/>
      <c r="E24" s="41"/>
      <c r="F24" s="57"/>
      <c r="G24" s="42"/>
      <c r="H24" s="58"/>
    </row>
    <row r="25" ht="23.25" customHeight="1" spans="1:11">
      <c r="A25" s="45" t="s">
        <v>382</v>
      </c>
      <c r="B25" s="39"/>
      <c r="C25" s="40"/>
      <c r="D25" s="40"/>
      <c r="E25" s="41"/>
      <c r="F25" s="57"/>
      <c r="G25" s="42"/>
      <c r="H25" s="58"/>
      <c r="I25" s="48"/>
      <c r="J25" s="49"/>
      <c r="K25" s="49"/>
    </row>
    <row r="26" ht="23.25" customHeight="1" spans="1:8">
      <c r="A26" s="46" t="s">
        <v>388</v>
      </c>
      <c r="B26" s="39"/>
      <c r="C26" s="40"/>
      <c r="D26" s="40"/>
      <c r="E26" s="41"/>
      <c r="F26" s="57"/>
      <c r="G26" s="42"/>
      <c r="H26" s="58"/>
    </row>
    <row r="27" ht="23.25" customHeight="1" spans="1:8">
      <c r="A27" s="45" t="s">
        <v>380</v>
      </c>
      <c r="B27" s="39"/>
      <c r="C27" s="40"/>
      <c r="D27" s="40"/>
      <c r="E27" s="41"/>
      <c r="F27" s="57"/>
      <c r="G27" s="42"/>
      <c r="H27" s="58"/>
    </row>
    <row r="28" ht="23.25" customHeight="1" spans="1:8">
      <c r="A28" s="45" t="s">
        <v>381</v>
      </c>
      <c r="B28" s="39"/>
      <c r="C28" s="40"/>
      <c r="D28" s="40"/>
      <c r="E28" s="41"/>
      <c r="F28" s="57"/>
      <c r="G28" s="42"/>
      <c r="H28" s="58"/>
    </row>
    <row r="29" ht="23.25" customHeight="1" spans="1:11">
      <c r="A29" s="45" t="s">
        <v>382</v>
      </c>
      <c r="B29" s="39"/>
      <c r="C29" s="40"/>
      <c r="D29" s="40"/>
      <c r="E29" s="41"/>
      <c r="F29" s="57"/>
      <c r="G29" s="42"/>
      <c r="H29" s="58"/>
      <c r="I29" s="48"/>
      <c r="J29" s="49"/>
      <c r="K29" s="49"/>
    </row>
    <row r="30" ht="23.25" customHeight="1" spans="1:8">
      <c r="A30" s="46" t="s">
        <v>389</v>
      </c>
      <c r="B30" s="39"/>
      <c r="C30" s="40"/>
      <c r="D30" s="40"/>
      <c r="E30" s="41"/>
      <c r="F30" s="57"/>
      <c r="G30" s="42"/>
      <c r="H30" s="58"/>
    </row>
    <row r="31" ht="23.25" customHeight="1" spans="1:8">
      <c r="A31" s="45" t="s">
        <v>380</v>
      </c>
      <c r="B31" s="39"/>
      <c r="C31" s="40"/>
      <c r="D31" s="40"/>
      <c r="E31" s="41"/>
      <c r="F31" s="57"/>
      <c r="G31" s="42"/>
      <c r="H31" s="58"/>
    </row>
    <row r="32" ht="23.25" customHeight="1" spans="1:8">
      <c r="A32" s="45" t="s">
        <v>381</v>
      </c>
      <c r="B32" s="39"/>
      <c r="C32" s="40"/>
      <c r="D32" s="40"/>
      <c r="E32" s="41"/>
      <c r="F32" s="57"/>
      <c r="G32" s="42"/>
      <c r="H32" s="58"/>
    </row>
    <row r="33" ht="23.25" customHeight="1" spans="1:11">
      <c r="A33" s="45" t="s">
        <v>382</v>
      </c>
      <c r="B33" s="39"/>
      <c r="C33" s="40"/>
      <c r="D33" s="40"/>
      <c r="E33" s="41"/>
      <c r="F33" s="57"/>
      <c r="G33" s="42"/>
      <c r="H33" s="58"/>
      <c r="I33" s="48"/>
      <c r="J33" s="49"/>
      <c r="K33" s="49"/>
    </row>
    <row r="34" ht="23.25" customHeight="1" spans="1:8">
      <c r="A34" s="45" t="s">
        <v>390</v>
      </c>
      <c r="B34" s="39"/>
      <c r="C34" s="40"/>
      <c r="D34" s="40"/>
      <c r="E34" s="41"/>
      <c r="F34" s="57"/>
      <c r="G34" s="42"/>
      <c r="H34" s="50"/>
    </row>
    <row r="35" ht="23.25" customHeight="1" spans="1:8">
      <c r="A35" s="45" t="s">
        <v>380</v>
      </c>
      <c r="B35" s="39"/>
      <c r="C35" s="40"/>
      <c r="D35" s="40"/>
      <c r="E35" s="41"/>
      <c r="F35" s="57"/>
      <c r="G35" s="42"/>
      <c r="H35" s="50"/>
    </row>
    <row r="36" ht="23.25" customHeight="1" spans="1:8">
      <c r="A36" s="45" t="s">
        <v>381</v>
      </c>
      <c r="B36" s="39"/>
      <c r="C36" s="40"/>
      <c r="D36" s="40"/>
      <c r="E36" s="41"/>
      <c r="F36" s="57"/>
      <c r="G36" s="42"/>
      <c r="H36" s="50"/>
    </row>
    <row r="37" ht="23.25" customHeight="1" spans="1:8">
      <c r="A37" s="45" t="s">
        <v>382</v>
      </c>
      <c r="B37" s="39"/>
      <c r="C37" s="40"/>
      <c r="D37" s="40"/>
      <c r="E37" s="41"/>
      <c r="F37" s="57"/>
      <c r="G37" s="42"/>
      <c r="H37" s="50"/>
    </row>
    <row r="38" ht="23.25" customHeight="1" spans="1:11">
      <c r="A38" s="47" t="s">
        <v>391</v>
      </c>
      <c r="B38" s="47"/>
      <c r="C38" s="47"/>
      <c r="D38" s="47"/>
      <c r="E38" s="47"/>
      <c r="F38" s="47"/>
      <c r="G38" s="47"/>
      <c r="H38" s="58"/>
      <c r="I38" s="48"/>
      <c r="J38" s="49"/>
      <c r="K38" s="49"/>
    </row>
    <row r="39" ht="24.6" customHeight="1" spans="1:8">
      <c r="A39" s="47"/>
      <c r="B39" s="47"/>
      <c r="C39" s="47"/>
      <c r="D39" s="47"/>
      <c r="E39" s="47"/>
      <c r="F39" s="47"/>
      <c r="G39" s="47"/>
      <c r="H39" s="50"/>
    </row>
    <row r="40" ht="24.6" customHeight="1" spans="8:8">
      <c r="H40" s="50"/>
    </row>
    <row r="41" ht="24.6" customHeight="1" spans="8:8">
      <c r="H41" s="50"/>
    </row>
    <row r="42" ht="24.6" customHeight="1" spans="8:8">
      <c r="H42" s="50"/>
    </row>
    <row r="43" spans="8:8">
      <c r="H43" s="50"/>
    </row>
    <row r="44" spans="8:8">
      <c r="H44" s="50"/>
    </row>
    <row r="45" spans="8:8">
      <c r="H45" s="50"/>
    </row>
    <row r="46" spans="8:8">
      <c r="H46" s="50"/>
    </row>
    <row r="47" spans="8:8">
      <c r="H47" s="50"/>
    </row>
    <row r="48" spans="8:8">
      <c r="H48" s="50"/>
    </row>
  </sheetData>
  <mergeCells count="6">
    <mergeCell ref="A1:G1"/>
    <mergeCell ref="B3:E3"/>
    <mergeCell ref="F3:G3"/>
    <mergeCell ref="A38:G38"/>
    <mergeCell ref="A39:G39"/>
    <mergeCell ref="A3:A4"/>
  </mergeCells>
  <printOptions horizontalCentered="1" verticalCentered="1"/>
  <pageMargins left="0.59" right="0.59" top="0.79" bottom="0.79" header="0.59" footer="0.24"/>
  <pageSetup paperSize="9" scale="72" orientation="landscape"/>
  <headerFooter alignWithMargins="0"/>
  <rowBreaks count="1" manualBreakCount="1">
    <brk id="20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33"/>
  <sheetViews>
    <sheetView showGridLines="0" showZeros="0" view="pageBreakPreview" zoomScale="115" zoomScaleNormal="75" workbookViewId="0">
      <selection activeCell="D4" sqref="D4"/>
    </sheetView>
  </sheetViews>
  <sheetFormatPr defaultColWidth="9" defaultRowHeight="15"/>
  <cols>
    <col min="1" max="1" width="41" style="31" customWidth="1"/>
    <col min="2" max="3" width="15" style="31" customWidth="1"/>
    <col min="4" max="4" width="14.125" style="31" customWidth="1"/>
    <col min="5" max="5" width="14.125" style="32" customWidth="1"/>
    <col min="6" max="6" width="15" style="33" customWidth="1"/>
    <col min="7" max="7" width="14.125" style="33" customWidth="1"/>
    <col min="8" max="8" width="14.75" style="31" customWidth="1"/>
    <col min="9" max="9" width="9.5" style="31" customWidth="1"/>
    <col min="10" max="10" width="13.375" style="31" customWidth="1"/>
    <col min="11" max="16384" width="9" style="31"/>
  </cols>
  <sheetData>
    <row r="1" s="27" customFormat="1" ht="48" customHeight="1" spans="1:7">
      <c r="A1" s="34" t="s">
        <v>392</v>
      </c>
      <c r="B1" s="34"/>
      <c r="C1" s="34"/>
      <c r="D1" s="34"/>
      <c r="E1" s="34"/>
      <c r="F1" s="34"/>
      <c r="G1" s="34"/>
    </row>
    <row r="2" s="28" customFormat="1" ht="14.25" spans="1:7">
      <c r="A2" s="2"/>
      <c r="E2" s="35"/>
      <c r="F2" s="36"/>
      <c r="G2" s="37" t="s">
        <v>1</v>
      </c>
    </row>
    <row r="3" s="29" customFormat="1" ht="33" customHeight="1" spans="1:7">
      <c r="A3" s="6" t="s">
        <v>2</v>
      </c>
      <c r="B3" s="21" t="s">
        <v>3</v>
      </c>
      <c r="C3" s="21"/>
      <c r="D3" s="21"/>
      <c r="E3" s="21"/>
      <c r="F3" s="22" t="s">
        <v>4</v>
      </c>
      <c r="G3" s="22"/>
    </row>
    <row r="4" s="29" customFormat="1" ht="33" customHeight="1" spans="1:7">
      <c r="A4" s="6"/>
      <c r="B4" s="6" t="s">
        <v>6</v>
      </c>
      <c r="C4" s="6" t="s">
        <v>8</v>
      </c>
      <c r="D4" s="6" t="s">
        <v>376</v>
      </c>
      <c r="E4" s="6" t="s">
        <v>377</v>
      </c>
      <c r="F4" s="6" t="s">
        <v>6</v>
      </c>
      <c r="G4" s="23" t="s">
        <v>378</v>
      </c>
    </row>
    <row r="5" ht="34.5" customHeight="1" spans="1:11">
      <c r="A5" s="38" t="s">
        <v>393</v>
      </c>
      <c r="B5" s="39"/>
      <c r="C5" s="40"/>
      <c r="D5" s="40"/>
      <c r="E5" s="41"/>
      <c r="F5" s="42"/>
      <c r="G5" s="42"/>
      <c r="H5" s="43"/>
      <c r="I5" s="48"/>
      <c r="J5" s="49"/>
      <c r="K5" s="49"/>
    </row>
    <row r="6" ht="34.5" customHeight="1" spans="1:11">
      <c r="A6" s="44" t="s">
        <v>394</v>
      </c>
      <c r="B6" s="39"/>
      <c r="C6" s="40"/>
      <c r="D6" s="40"/>
      <c r="E6" s="41"/>
      <c r="F6" s="42"/>
      <c r="G6" s="42"/>
      <c r="H6" s="43"/>
      <c r="I6" s="48"/>
      <c r="J6" s="49"/>
      <c r="K6" s="49"/>
    </row>
    <row r="7" ht="34.5" customHeight="1" spans="1:11">
      <c r="A7" s="45" t="s">
        <v>395</v>
      </c>
      <c r="B7" s="39"/>
      <c r="C7" s="40"/>
      <c r="D7" s="40"/>
      <c r="E7" s="41"/>
      <c r="F7" s="42"/>
      <c r="G7" s="42"/>
      <c r="H7" s="43"/>
      <c r="I7" s="48"/>
      <c r="J7" s="49"/>
      <c r="K7" s="49"/>
    </row>
    <row r="8" ht="34.5" customHeight="1" spans="1:11">
      <c r="A8" s="45" t="s">
        <v>396</v>
      </c>
      <c r="B8" s="39"/>
      <c r="C8" s="40"/>
      <c r="D8" s="40"/>
      <c r="E8" s="41"/>
      <c r="F8" s="42"/>
      <c r="G8" s="42"/>
      <c r="H8" s="43"/>
      <c r="I8" s="48"/>
      <c r="J8" s="49"/>
      <c r="K8" s="49"/>
    </row>
    <row r="9" ht="34.5" customHeight="1" spans="1:11">
      <c r="A9" s="45" t="s">
        <v>397</v>
      </c>
      <c r="B9" s="39"/>
      <c r="C9" s="40"/>
      <c r="D9" s="40"/>
      <c r="E9" s="41"/>
      <c r="F9" s="42"/>
      <c r="G9" s="42"/>
      <c r="H9" s="43"/>
      <c r="I9" s="48"/>
      <c r="J9" s="49"/>
      <c r="K9" s="49"/>
    </row>
    <row r="10" ht="34.5" customHeight="1" spans="1:11">
      <c r="A10" s="45" t="s">
        <v>398</v>
      </c>
      <c r="B10" s="39"/>
      <c r="C10" s="40"/>
      <c r="D10" s="40"/>
      <c r="E10" s="41"/>
      <c r="F10" s="42"/>
      <c r="G10" s="42"/>
      <c r="H10" s="43"/>
      <c r="I10" s="48"/>
      <c r="J10" s="49"/>
      <c r="K10" s="49"/>
    </row>
    <row r="11" ht="34.5" customHeight="1" spans="1:11">
      <c r="A11" s="45" t="s">
        <v>399</v>
      </c>
      <c r="B11" s="39"/>
      <c r="C11" s="40"/>
      <c r="D11" s="40"/>
      <c r="E11" s="41"/>
      <c r="F11" s="42"/>
      <c r="G11" s="42"/>
      <c r="H11" s="43"/>
      <c r="I11" s="48"/>
      <c r="J11" s="49"/>
      <c r="K11" s="49"/>
    </row>
    <row r="12" ht="34.5" customHeight="1" spans="1:11">
      <c r="A12" s="45" t="s">
        <v>396</v>
      </c>
      <c r="B12" s="39"/>
      <c r="C12" s="40"/>
      <c r="D12" s="40"/>
      <c r="E12" s="41"/>
      <c r="F12" s="42"/>
      <c r="G12" s="42"/>
      <c r="H12" s="43"/>
      <c r="I12" s="48"/>
      <c r="J12" s="49"/>
      <c r="K12" s="49"/>
    </row>
    <row r="13" s="30" customFormat="1" ht="34.5" customHeight="1" spans="1:10">
      <c r="A13" s="45" t="s">
        <v>400</v>
      </c>
      <c r="B13" s="39"/>
      <c r="C13" s="40"/>
      <c r="D13" s="40"/>
      <c r="E13" s="41"/>
      <c r="F13" s="42"/>
      <c r="G13" s="42"/>
      <c r="H13" s="43"/>
      <c r="J13" s="50"/>
    </row>
    <row r="14" s="30" customFormat="1" ht="34.5" customHeight="1" spans="1:8">
      <c r="A14" s="45" t="s">
        <v>401</v>
      </c>
      <c r="B14" s="39"/>
      <c r="C14" s="40"/>
      <c r="D14" s="40"/>
      <c r="E14" s="41"/>
      <c r="F14" s="42"/>
      <c r="G14" s="42"/>
      <c r="H14" s="43"/>
    </row>
    <row r="15" s="30" customFormat="1" ht="34.5" customHeight="1" spans="1:8">
      <c r="A15" s="45" t="s">
        <v>402</v>
      </c>
      <c r="B15" s="39"/>
      <c r="C15" s="40"/>
      <c r="D15" s="40"/>
      <c r="E15" s="41"/>
      <c r="F15" s="42"/>
      <c r="G15" s="42"/>
      <c r="H15" s="43"/>
    </row>
    <row r="16" s="30" customFormat="1" ht="34.5" customHeight="1" spans="1:8">
      <c r="A16" s="45" t="s">
        <v>403</v>
      </c>
      <c r="B16" s="39"/>
      <c r="C16" s="40"/>
      <c r="D16" s="40"/>
      <c r="E16" s="41"/>
      <c r="F16" s="42"/>
      <c r="G16" s="42"/>
      <c r="H16" s="43"/>
    </row>
    <row r="17" s="30" customFormat="1" ht="34.5" customHeight="1" spans="1:8">
      <c r="A17" s="45" t="s">
        <v>404</v>
      </c>
      <c r="B17" s="39"/>
      <c r="C17" s="40"/>
      <c r="D17" s="40"/>
      <c r="E17" s="41"/>
      <c r="F17" s="42"/>
      <c r="G17" s="42"/>
      <c r="H17" s="43"/>
    </row>
    <row r="18" s="30" customFormat="1" ht="34.5" customHeight="1" spans="1:8">
      <c r="A18" s="45" t="s">
        <v>405</v>
      </c>
      <c r="B18" s="39"/>
      <c r="C18" s="40"/>
      <c r="D18" s="40"/>
      <c r="E18" s="41"/>
      <c r="F18" s="42"/>
      <c r="G18" s="42"/>
      <c r="H18" s="43"/>
    </row>
    <row r="19" s="30" customFormat="1" ht="34.5" customHeight="1" spans="1:8">
      <c r="A19" s="45" t="s">
        <v>406</v>
      </c>
      <c r="B19" s="39"/>
      <c r="C19" s="40"/>
      <c r="D19" s="40"/>
      <c r="E19" s="41"/>
      <c r="F19" s="42"/>
      <c r="G19" s="42"/>
      <c r="H19" s="43"/>
    </row>
    <row r="20" ht="34.5" customHeight="1" spans="1:8">
      <c r="A20" s="46" t="s">
        <v>407</v>
      </c>
      <c r="B20" s="39"/>
      <c r="C20" s="40"/>
      <c r="D20" s="40"/>
      <c r="E20" s="41"/>
      <c r="F20" s="42"/>
      <c r="G20" s="42"/>
      <c r="H20" s="43"/>
    </row>
    <row r="21" ht="34.5" customHeight="1" spans="1:8">
      <c r="A21" s="45" t="s">
        <v>408</v>
      </c>
      <c r="B21" s="39"/>
      <c r="C21" s="40"/>
      <c r="D21" s="40"/>
      <c r="E21" s="41"/>
      <c r="F21" s="42"/>
      <c r="G21" s="42"/>
      <c r="H21" s="43"/>
    </row>
    <row r="22" ht="34.5" customHeight="1" spans="1:8">
      <c r="A22" s="46" t="s">
        <v>409</v>
      </c>
      <c r="B22" s="39"/>
      <c r="C22" s="40"/>
      <c r="D22" s="40"/>
      <c r="E22" s="41"/>
      <c r="F22" s="42"/>
      <c r="G22" s="42"/>
      <c r="H22" s="43"/>
    </row>
    <row r="23" ht="34.5" customHeight="1" spans="1:8">
      <c r="A23" s="46" t="s">
        <v>410</v>
      </c>
      <c r="B23" s="39"/>
      <c r="C23" s="40"/>
      <c r="D23" s="40"/>
      <c r="E23" s="41"/>
      <c r="F23" s="42"/>
      <c r="G23" s="42"/>
      <c r="H23" s="43"/>
    </row>
    <row r="24" ht="34.5" customHeight="1" spans="1:8">
      <c r="A24" s="46" t="s">
        <v>411</v>
      </c>
      <c r="B24" s="39"/>
      <c r="C24" s="40"/>
      <c r="D24" s="40"/>
      <c r="E24" s="41"/>
      <c r="F24" s="42"/>
      <c r="G24" s="42"/>
      <c r="H24" s="43"/>
    </row>
    <row r="25" ht="34.5" customHeight="1" spans="1:7">
      <c r="A25" s="47" t="s">
        <v>391</v>
      </c>
      <c r="B25" s="47"/>
      <c r="C25" s="47"/>
      <c r="D25" s="47"/>
      <c r="E25" s="47"/>
      <c r="F25" s="47"/>
      <c r="G25" s="47"/>
    </row>
    <row r="26" ht="24.6" customHeight="1" spans="1:7">
      <c r="A26" s="47"/>
      <c r="B26" s="47"/>
      <c r="C26" s="47"/>
      <c r="D26" s="47"/>
      <c r="E26" s="47"/>
      <c r="F26" s="47"/>
      <c r="G26" s="47"/>
    </row>
    <row r="27" ht="24.6" customHeight="1"/>
    <row r="28" ht="24.6" customHeight="1"/>
    <row r="29" ht="24.6" customHeight="1"/>
    <row r="30" ht="24.6" customHeight="1"/>
    <row r="31" ht="24.6" customHeight="1"/>
    <row r="32" ht="24.6" customHeight="1"/>
    <row r="33" ht="24.6" customHeight="1"/>
  </sheetData>
  <mergeCells count="6">
    <mergeCell ref="A1:G1"/>
    <mergeCell ref="B3:E3"/>
    <mergeCell ref="F3:G3"/>
    <mergeCell ref="A25:G25"/>
    <mergeCell ref="A26:G26"/>
    <mergeCell ref="A3:A4"/>
  </mergeCells>
  <printOptions horizontalCentered="1" verticalCentered="1"/>
  <pageMargins left="0.59" right="0.59" top="0.79" bottom="0.79" header="0.59" footer="0.24"/>
  <pageSetup paperSize="9" scale="72" orientation="landscape"/>
  <headerFooter alignWithMargins="0"/>
  <rowBreaks count="1" manualBreakCount="1">
    <brk id="14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19"/>
  <sheetViews>
    <sheetView showGridLines="0" view="pageBreakPreview" zoomScale="115" zoomScaleNormal="100" workbookViewId="0">
      <selection activeCell="D7" sqref="D7"/>
    </sheetView>
  </sheetViews>
  <sheetFormatPr defaultColWidth="9" defaultRowHeight="14.25" outlineLevelCol="6"/>
  <cols>
    <col min="1" max="1" width="42.125" customWidth="1"/>
    <col min="2" max="3" width="17.25" customWidth="1"/>
    <col min="4" max="4" width="15.5" customWidth="1"/>
    <col min="5" max="5" width="17.25" customWidth="1"/>
    <col min="6" max="6" width="15.5" customWidth="1"/>
    <col min="7" max="7" width="9" customWidth="1"/>
  </cols>
  <sheetData>
    <row r="1" ht="48" customHeight="1" spans="1:6">
      <c r="A1" s="1" t="s">
        <v>412</v>
      </c>
      <c r="B1" s="1"/>
      <c r="C1" s="1"/>
      <c r="D1" s="1"/>
      <c r="E1" s="1"/>
      <c r="F1" s="1"/>
    </row>
    <row r="2" ht="15" customHeight="1" spans="1:6">
      <c r="A2" s="2"/>
      <c r="B2" s="3"/>
      <c r="C2" s="3"/>
      <c r="D2" s="4"/>
      <c r="F2" s="5" t="s">
        <v>1</v>
      </c>
    </row>
    <row r="3" ht="27.75" customHeight="1" spans="1:7">
      <c r="A3" s="6" t="s">
        <v>2</v>
      </c>
      <c r="B3" s="21" t="s">
        <v>3</v>
      </c>
      <c r="C3" s="21"/>
      <c r="D3" s="21"/>
      <c r="E3" s="22" t="s">
        <v>4</v>
      </c>
      <c r="F3" s="22"/>
      <c r="G3" t="s">
        <v>40</v>
      </c>
    </row>
    <row r="4" ht="27.75" customHeight="1" spans="1:6">
      <c r="A4" s="6"/>
      <c r="B4" s="6" t="s">
        <v>6</v>
      </c>
      <c r="C4" s="6" t="s">
        <v>8</v>
      </c>
      <c r="D4" s="6" t="s">
        <v>377</v>
      </c>
      <c r="E4" s="6" t="s">
        <v>6</v>
      </c>
      <c r="F4" s="23" t="s">
        <v>378</v>
      </c>
    </row>
    <row r="5" ht="30.75" customHeight="1" spans="1:6">
      <c r="A5" s="10" t="s">
        <v>413</v>
      </c>
      <c r="B5" s="11"/>
      <c r="C5" s="12"/>
      <c r="D5" s="12"/>
      <c r="E5" s="12"/>
      <c r="F5" s="12"/>
    </row>
    <row r="6" ht="30.75" customHeight="1" spans="1:6">
      <c r="A6" s="14" t="s">
        <v>414</v>
      </c>
      <c r="B6" s="11"/>
      <c r="C6" s="12"/>
      <c r="D6" s="12"/>
      <c r="E6" s="12"/>
      <c r="F6" s="12"/>
    </row>
    <row r="7" ht="30.75" customHeight="1" spans="1:6">
      <c r="A7" s="24" t="s">
        <v>415</v>
      </c>
      <c r="B7" s="11"/>
      <c r="C7" s="12"/>
      <c r="D7" s="12"/>
      <c r="E7" s="12"/>
      <c r="F7" s="12"/>
    </row>
    <row r="8" ht="30.75" customHeight="1" spans="1:6">
      <c r="A8" s="25" t="s">
        <v>416</v>
      </c>
      <c r="B8" s="11"/>
      <c r="C8" s="12"/>
      <c r="D8" s="12"/>
      <c r="E8" s="12"/>
      <c r="F8" s="12"/>
    </row>
    <row r="9" ht="30.75" customHeight="1" spans="1:6">
      <c r="A9" s="24" t="s">
        <v>417</v>
      </c>
      <c r="B9" s="11"/>
      <c r="C9" s="12"/>
      <c r="D9" s="12"/>
      <c r="E9" s="12"/>
      <c r="F9" s="12"/>
    </row>
    <row r="10" ht="30.75" customHeight="1" spans="1:6">
      <c r="A10" s="25" t="s">
        <v>416</v>
      </c>
      <c r="B10" s="11"/>
      <c r="C10" s="12"/>
      <c r="D10" s="12"/>
      <c r="E10" s="12"/>
      <c r="F10" s="12"/>
    </row>
    <row r="11" ht="30.75" customHeight="1" spans="1:6">
      <c r="A11" s="24" t="s">
        <v>418</v>
      </c>
      <c r="B11" s="11"/>
      <c r="C11" s="12"/>
      <c r="D11" s="12"/>
      <c r="E11" s="12"/>
      <c r="F11" s="12"/>
    </row>
    <row r="12" ht="30.75" customHeight="1" spans="1:6">
      <c r="A12" s="25" t="s">
        <v>416</v>
      </c>
      <c r="B12" s="11"/>
      <c r="C12" s="12"/>
      <c r="D12" s="12"/>
      <c r="E12" s="12"/>
      <c r="F12" s="12"/>
    </row>
    <row r="13" ht="30.75" customHeight="1" spans="1:6">
      <c r="A13" s="25" t="s">
        <v>419</v>
      </c>
      <c r="B13" s="11"/>
      <c r="C13" s="12"/>
      <c r="D13" s="12"/>
      <c r="E13" s="12"/>
      <c r="F13" s="12"/>
    </row>
    <row r="14" ht="30.75" customHeight="1" spans="1:6">
      <c r="A14" s="14" t="s">
        <v>420</v>
      </c>
      <c r="B14" s="11"/>
      <c r="C14" s="12"/>
      <c r="D14" s="12"/>
      <c r="E14" s="12"/>
      <c r="F14" s="12"/>
    </row>
    <row r="15" ht="30.75" customHeight="1" spans="1:6">
      <c r="A15" s="25" t="s">
        <v>416</v>
      </c>
      <c r="B15" s="11"/>
      <c r="C15" s="12"/>
      <c r="D15" s="12"/>
      <c r="E15" s="12"/>
      <c r="F15" s="12"/>
    </row>
    <row r="16" ht="30.75" customHeight="1" spans="1:6">
      <c r="A16" s="26" t="s">
        <v>421</v>
      </c>
      <c r="B16" s="26"/>
      <c r="C16" s="26"/>
      <c r="D16" s="26"/>
      <c r="E16" s="26"/>
      <c r="F16" s="26"/>
    </row>
    <row r="17" ht="39.95" customHeight="1" spans="1:6">
      <c r="A17" s="26"/>
      <c r="B17" s="26"/>
      <c r="C17" s="26"/>
      <c r="D17" s="26"/>
      <c r="E17" s="26"/>
      <c r="F17" s="26"/>
    </row>
    <row r="18" ht="39.95" customHeight="1"/>
    <row r="19" ht="39.95" customHeight="1"/>
  </sheetData>
  <mergeCells count="6">
    <mergeCell ref="A1:F1"/>
    <mergeCell ref="B3:D3"/>
    <mergeCell ref="E3:F3"/>
    <mergeCell ref="A16:F16"/>
    <mergeCell ref="A17:F17"/>
    <mergeCell ref="A3:A4"/>
  </mergeCells>
  <printOptions horizontalCentered="1" verticalCentered="1"/>
  <pageMargins left="0.59" right="0.59" top="0.79" bottom="0.79" header="0.59" footer="0.24"/>
  <pageSetup paperSize="9" scale="72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19"/>
  <sheetViews>
    <sheetView showGridLines="0" view="pageBreakPreview" zoomScaleNormal="100" workbookViewId="0">
      <selection activeCell="G5" sqref="G5"/>
    </sheetView>
  </sheetViews>
  <sheetFormatPr defaultColWidth="9" defaultRowHeight="14.25" outlineLevelCol="6"/>
  <cols>
    <col min="1" max="1" width="34.875" customWidth="1"/>
    <col min="2" max="6" width="16.625" customWidth="1"/>
    <col min="7" max="7" width="9" customWidth="1"/>
  </cols>
  <sheetData>
    <row r="1" ht="48" customHeight="1" spans="1:6">
      <c r="A1" s="1" t="s">
        <v>422</v>
      </c>
      <c r="B1" s="1"/>
      <c r="C1" s="1"/>
      <c r="D1" s="1"/>
      <c r="E1" s="1"/>
      <c r="F1" s="1"/>
    </row>
    <row r="2" ht="15" customHeight="1" spans="1:6">
      <c r="A2" s="2"/>
      <c r="B2" s="3"/>
      <c r="C2" s="3"/>
      <c r="D2" s="4"/>
      <c r="F2" s="5" t="s">
        <v>1</v>
      </c>
    </row>
    <row r="3" ht="33" customHeight="1" spans="1:7">
      <c r="A3" s="6" t="s">
        <v>2</v>
      </c>
      <c r="B3" s="7" t="s">
        <v>3</v>
      </c>
      <c r="C3" s="7"/>
      <c r="D3" s="7"/>
      <c r="E3" s="8" t="s">
        <v>4</v>
      </c>
      <c r="F3" s="8"/>
      <c r="G3" t="s">
        <v>40</v>
      </c>
    </row>
    <row r="4" ht="33" customHeight="1" spans="1:6">
      <c r="A4" s="6"/>
      <c r="B4" s="6" t="s">
        <v>6</v>
      </c>
      <c r="C4" s="6" t="s">
        <v>8</v>
      </c>
      <c r="D4" s="6" t="s">
        <v>377</v>
      </c>
      <c r="E4" s="6" t="s">
        <v>6</v>
      </c>
      <c r="F4" s="9" t="s">
        <v>378</v>
      </c>
    </row>
    <row r="5" ht="33" customHeight="1" spans="1:6">
      <c r="A5" s="10" t="s">
        <v>423</v>
      </c>
      <c r="B5" s="11"/>
      <c r="C5" s="12"/>
      <c r="D5" s="12"/>
      <c r="E5" s="12"/>
      <c r="F5" s="12"/>
    </row>
    <row r="6" ht="33" customHeight="1" spans="1:6">
      <c r="A6" s="13" t="s">
        <v>424</v>
      </c>
      <c r="B6" s="11"/>
      <c r="C6" s="12"/>
      <c r="D6" s="12"/>
      <c r="E6" s="12"/>
      <c r="F6" s="12"/>
    </row>
    <row r="7" ht="33" customHeight="1" spans="1:6">
      <c r="A7" s="14" t="s">
        <v>425</v>
      </c>
      <c r="B7" s="11"/>
      <c r="C7" s="12"/>
      <c r="D7" s="12"/>
      <c r="E7" s="12"/>
      <c r="F7" s="12"/>
    </row>
    <row r="8" ht="33" customHeight="1" spans="1:6">
      <c r="A8" s="15" t="s">
        <v>426</v>
      </c>
      <c r="B8" s="11"/>
      <c r="C8" s="12"/>
      <c r="D8" s="12"/>
      <c r="E8" s="12"/>
      <c r="F8" s="12"/>
    </row>
    <row r="9" ht="33" customHeight="1" spans="1:6">
      <c r="A9" s="15" t="s">
        <v>427</v>
      </c>
      <c r="B9" s="11" t="s">
        <v>428</v>
      </c>
      <c r="C9" s="12"/>
      <c r="D9" s="12"/>
      <c r="E9" s="12"/>
      <c r="F9" s="12"/>
    </row>
    <row r="10" ht="33" customHeight="1" spans="1:6">
      <c r="A10" s="13" t="s">
        <v>429</v>
      </c>
      <c r="B10" s="11"/>
      <c r="C10" s="12"/>
      <c r="D10" s="12"/>
      <c r="E10" s="12"/>
      <c r="F10" s="12"/>
    </row>
    <row r="11" ht="33" customHeight="1" spans="1:6">
      <c r="A11" s="15" t="s">
        <v>430</v>
      </c>
      <c r="B11" s="11"/>
      <c r="C11" s="12"/>
      <c r="D11" s="12"/>
      <c r="E11" s="12"/>
      <c r="F11" s="12"/>
    </row>
    <row r="12" ht="33" customHeight="1" spans="1:6">
      <c r="A12" s="15" t="s">
        <v>431</v>
      </c>
      <c r="B12" s="11"/>
      <c r="C12" s="12"/>
      <c r="D12" s="12"/>
      <c r="E12" s="12"/>
      <c r="F12" s="12"/>
    </row>
    <row r="13" ht="33" customHeight="1" spans="1:6">
      <c r="A13" s="15" t="s">
        <v>432</v>
      </c>
      <c r="B13" s="11"/>
      <c r="C13" s="12"/>
      <c r="D13" s="12"/>
      <c r="E13" s="12"/>
      <c r="F13" s="12"/>
    </row>
    <row r="14" ht="33" customHeight="1" spans="1:6">
      <c r="A14" s="15" t="s">
        <v>433</v>
      </c>
      <c r="B14" s="11"/>
      <c r="C14" s="12"/>
      <c r="D14" s="12"/>
      <c r="E14" s="12"/>
      <c r="F14" s="12"/>
    </row>
    <row r="15" ht="33.75" customHeight="1" spans="1:7">
      <c r="A15" s="14" t="s">
        <v>434</v>
      </c>
      <c r="B15" s="11"/>
      <c r="C15" s="11"/>
      <c r="D15" s="16"/>
      <c r="E15" s="17"/>
      <c r="F15" s="16"/>
      <c r="G15" s="18"/>
    </row>
    <row r="16" ht="33" customHeight="1" spans="1:6">
      <c r="A16" s="19" t="s">
        <v>435</v>
      </c>
      <c r="B16" s="11"/>
      <c r="C16" s="12"/>
      <c r="D16" s="12"/>
      <c r="E16" s="12"/>
      <c r="F16" s="12"/>
    </row>
    <row r="17" ht="33" customHeight="1" spans="1:6">
      <c r="A17" s="15" t="s">
        <v>436</v>
      </c>
      <c r="B17" s="11"/>
      <c r="C17" s="12"/>
      <c r="D17" s="12"/>
      <c r="E17" s="12"/>
      <c r="F17" s="12"/>
    </row>
    <row r="18" ht="33" customHeight="1" spans="1:6">
      <c r="A18" s="20" t="s">
        <v>437</v>
      </c>
      <c r="B18" s="20"/>
      <c r="C18" s="20"/>
      <c r="D18" s="20"/>
      <c r="E18" s="20"/>
      <c r="F18" s="20"/>
    </row>
    <row r="19" ht="30.75" customHeight="1" spans="1:6">
      <c r="A19" s="20"/>
      <c r="B19" s="20"/>
      <c r="C19" s="20"/>
      <c r="D19" s="20"/>
      <c r="E19" s="20"/>
      <c r="F19" s="20"/>
    </row>
  </sheetData>
  <mergeCells count="6">
    <mergeCell ref="A1:F1"/>
    <mergeCell ref="B3:D3"/>
    <mergeCell ref="E3:F3"/>
    <mergeCell ref="A18:F18"/>
    <mergeCell ref="A19:F19"/>
    <mergeCell ref="A3:A4"/>
  </mergeCells>
  <printOptions horizontalCentered="1" verticalCentered="1"/>
  <pageMargins left="0.59" right="0.59" top="0.79" bottom="0.79" header="0.59" footer="0.24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zoomScaleSheetLayoutView="6" topLeftCell="B2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44"/>
  <sheetViews>
    <sheetView showGridLines="0" tabSelected="1" view="pageBreakPreview" zoomScaleNormal="100" workbookViewId="0">
      <selection activeCell="B8" sqref="B8"/>
    </sheetView>
  </sheetViews>
  <sheetFormatPr defaultColWidth="9" defaultRowHeight="14.25"/>
  <cols>
    <col min="1" max="1" width="38.875" style="118" customWidth="1"/>
    <col min="2" max="2" width="14.375" style="227" customWidth="1"/>
    <col min="3" max="3" width="14.375" style="118" customWidth="1"/>
    <col min="4" max="4" width="14.375" style="126" customWidth="1"/>
    <col min="5" max="5" width="13" style="126" customWidth="1"/>
    <col min="6" max="6" width="13" style="127" customWidth="1"/>
    <col min="7" max="7" width="13.375" style="126" customWidth="1"/>
    <col min="8" max="8" width="13" style="127" customWidth="1"/>
    <col min="9" max="9" width="9" style="118" hidden="1" customWidth="1"/>
    <col min="10" max="16384" width="9" style="118"/>
  </cols>
  <sheetData>
    <row r="1" s="123" customFormat="1" ht="48" customHeight="1" spans="1:8">
      <c r="A1" s="228" t="s">
        <v>0</v>
      </c>
      <c r="B1" s="228"/>
      <c r="C1" s="228"/>
      <c r="D1" s="228"/>
      <c r="E1" s="228"/>
      <c r="F1" s="228"/>
      <c r="G1" s="228"/>
      <c r="H1" s="228"/>
    </row>
    <row r="2" spans="1:8">
      <c r="A2" s="227"/>
      <c r="F2" s="131"/>
      <c r="H2" s="229" t="s">
        <v>1</v>
      </c>
    </row>
    <row r="3" ht="30.75" customHeight="1" spans="1:9">
      <c r="A3" s="204" t="s">
        <v>2</v>
      </c>
      <c r="B3" s="230" t="s">
        <v>3</v>
      </c>
      <c r="C3" s="230"/>
      <c r="D3" s="230"/>
      <c r="E3" s="230"/>
      <c r="F3" s="230"/>
      <c r="G3" s="231" t="s">
        <v>4</v>
      </c>
      <c r="H3" s="231"/>
      <c r="I3" s="243" t="s">
        <v>5</v>
      </c>
    </row>
    <row r="4" s="124" customFormat="1" ht="30.75" customHeight="1" spans="1:9">
      <c r="A4" s="204"/>
      <c r="B4" s="204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6</v>
      </c>
      <c r="H4" s="207" t="s">
        <v>11</v>
      </c>
      <c r="I4" s="243"/>
    </row>
    <row r="5" ht="26.25" customHeight="1" spans="1:9">
      <c r="A5" s="232" t="s">
        <v>12</v>
      </c>
      <c r="B5" s="233">
        <f>B25</f>
        <v>3800</v>
      </c>
      <c r="C5" s="234">
        <f>C25</f>
        <v>3818</v>
      </c>
      <c r="D5" s="234">
        <f t="shared" ref="D5:I5" si="0">D25</f>
        <v>3818</v>
      </c>
      <c r="E5" s="235">
        <f>IF(C5=0,0,D5/C5)</f>
        <v>1</v>
      </c>
      <c r="F5" s="236">
        <f>IF(I5=0,0,D5/I5)</f>
        <v>0.949278965688712</v>
      </c>
      <c r="G5" s="233">
        <f t="shared" si="0"/>
        <v>4160</v>
      </c>
      <c r="H5" s="237">
        <f>IF(D5=0,0,G5/D5)</f>
        <v>1.08957569408067</v>
      </c>
      <c r="I5" s="234">
        <f t="shared" si="0"/>
        <v>4022</v>
      </c>
    </row>
    <row r="6" s="225" customFormat="1" ht="26.25" customHeight="1" spans="1:9">
      <c r="A6" s="238" t="s">
        <v>13</v>
      </c>
      <c r="B6" s="233">
        <f>SUM(B7:B18)</f>
        <v>3800</v>
      </c>
      <c r="C6" s="234">
        <f>SUM(C7:C18)</f>
        <v>3513</v>
      </c>
      <c r="D6" s="234">
        <f>SUM(D7:D18)</f>
        <v>3513</v>
      </c>
      <c r="E6" s="235">
        <f t="shared" ref="E6:E32" si="1">IF(C6=0,0,D6/C6)</f>
        <v>1</v>
      </c>
      <c r="F6" s="236">
        <f t="shared" ref="F6:F32" si="2">IF(I6=0,0,D6/I6)</f>
        <v>0.924717030797578</v>
      </c>
      <c r="G6" s="233">
        <f>SUM(G7:G18)</f>
        <v>3940</v>
      </c>
      <c r="H6" s="237">
        <f t="shared" ref="H6:H32" si="3">IF(D6=0,0,G6/D6)</f>
        <v>1.12154853401651</v>
      </c>
      <c r="I6" s="234">
        <f>SUM(I7:I18)</f>
        <v>3799</v>
      </c>
    </row>
    <row r="7" ht="26.25" customHeight="1" spans="1:9">
      <c r="A7" s="239" t="s">
        <v>14</v>
      </c>
      <c r="B7" s="233">
        <v>1832</v>
      </c>
      <c r="C7" s="234">
        <v>1779</v>
      </c>
      <c r="D7" s="234">
        <v>1779</v>
      </c>
      <c r="E7" s="235">
        <f t="shared" si="1"/>
        <v>1</v>
      </c>
      <c r="F7" s="236">
        <f t="shared" si="2"/>
        <v>0.971069868995633</v>
      </c>
      <c r="G7" s="233">
        <v>1899</v>
      </c>
      <c r="H7" s="237">
        <f t="shared" si="3"/>
        <v>1.06745362563238</v>
      </c>
      <c r="I7" s="234">
        <v>1832</v>
      </c>
    </row>
    <row r="8" ht="26.25" customHeight="1" spans="1:9">
      <c r="A8" s="239" t="s">
        <v>15</v>
      </c>
      <c r="B8" s="233"/>
      <c r="C8" s="234">
        <v>7</v>
      </c>
      <c r="D8" s="234">
        <v>7</v>
      </c>
      <c r="E8" s="235">
        <f t="shared" si="1"/>
        <v>1</v>
      </c>
      <c r="F8" s="236">
        <f t="shared" si="2"/>
        <v>0</v>
      </c>
      <c r="G8" s="233"/>
      <c r="H8" s="237">
        <f t="shared" si="3"/>
        <v>0</v>
      </c>
      <c r="I8" s="234"/>
    </row>
    <row r="9" ht="26.25" customHeight="1" spans="1:9">
      <c r="A9" s="239" t="s">
        <v>16</v>
      </c>
      <c r="B9" s="233">
        <v>633</v>
      </c>
      <c r="C9" s="234">
        <v>230</v>
      </c>
      <c r="D9" s="234">
        <v>230</v>
      </c>
      <c r="E9" s="235">
        <f t="shared" si="1"/>
        <v>1</v>
      </c>
      <c r="F9" s="236">
        <f t="shared" si="2"/>
        <v>0.363349131121643</v>
      </c>
      <c r="G9" s="233">
        <v>656</v>
      </c>
      <c r="H9" s="237">
        <f t="shared" si="3"/>
        <v>2.85217391304348</v>
      </c>
      <c r="I9" s="234">
        <v>633</v>
      </c>
    </row>
    <row r="10" ht="26.25" customHeight="1" spans="1:9">
      <c r="A10" s="239" t="s">
        <v>17</v>
      </c>
      <c r="B10" s="233">
        <v>75</v>
      </c>
      <c r="C10" s="234">
        <v>120</v>
      </c>
      <c r="D10" s="234">
        <v>120</v>
      </c>
      <c r="E10" s="235">
        <f t="shared" si="1"/>
        <v>1</v>
      </c>
      <c r="F10" s="236">
        <f t="shared" si="2"/>
        <v>1.6</v>
      </c>
      <c r="G10" s="233">
        <v>78</v>
      </c>
      <c r="H10" s="237">
        <f t="shared" si="3"/>
        <v>0.65</v>
      </c>
      <c r="I10" s="234">
        <v>75</v>
      </c>
    </row>
    <row r="11" ht="26.25" customHeight="1" spans="1:9">
      <c r="A11" s="239" t="s">
        <v>18</v>
      </c>
      <c r="B11" s="233">
        <v>570</v>
      </c>
      <c r="C11" s="234">
        <v>395</v>
      </c>
      <c r="D11" s="234">
        <v>395</v>
      </c>
      <c r="E11" s="235">
        <f t="shared" si="1"/>
        <v>1</v>
      </c>
      <c r="F11" s="236">
        <f t="shared" si="2"/>
        <v>0.692982456140351</v>
      </c>
      <c r="G11" s="233">
        <v>591</v>
      </c>
      <c r="H11" s="237">
        <f t="shared" si="3"/>
        <v>1.49620253164557</v>
      </c>
      <c r="I11" s="234">
        <v>570</v>
      </c>
    </row>
    <row r="12" ht="26.25" customHeight="1" spans="1:9">
      <c r="A12" s="239" t="s">
        <v>19</v>
      </c>
      <c r="B12" s="233">
        <v>397</v>
      </c>
      <c r="C12" s="234">
        <v>541</v>
      </c>
      <c r="D12" s="234">
        <v>541</v>
      </c>
      <c r="E12" s="235">
        <f t="shared" si="1"/>
        <v>1</v>
      </c>
      <c r="F12" s="236">
        <f t="shared" si="2"/>
        <v>1.36272040302267</v>
      </c>
      <c r="G12" s="233">
        <v>412</v>
      </c>
      <c r="H12" s="237">
        <f t="shared" si="3"/>
        <v>0.761552680221811</v>
      </c>
      <c r="I12" s="234">
        <v>397</v>
      </c>
    </row>
    <row r="13" ht="26.25" customHeight="1" spans="1:9">
      <c r="A13" s="239" t="s">
        <v>20</v>
      </c>
      <c r="B13" s="233">
        <v>195</v>
      </c>
      <c r="C13" s="234">
        <v>316</v>
      </c>
      <c r="D13" s="234">
        <v>316</v>
      </c>
      <c r="E13" s="235">
        <f t="shared" si="1"/>
        <v>1</v>
      </c>
      <c r="F13" s="236">
        <f t="shared" si="2"/>
        <v>1.62886597938144</v>
      </c>
      <c r="G13" s="233">
        <v>202</v>
      </c>
      <c r="H13" s="237">
        <f t="shared" si="3"/>
        <v>0.639240506329114</v>
      </c>
      <c r="I13" s="234">
        <v>194</v>
      </c>
    </row>
    <row r="14" ht="26.25" customHeight="1" spans="1:9">
      <c r="A14" s="239" t="s">
        <v>21</v>
      </c>
      <c r="B14" s="233">
        <v>95</v>
      </c>
      <c r="C14" s="234">
        <v>108</v>
      </c>
      <c r="D14" s="234">
        <v>108</v>
      </c>
      <c r="E14" s="235">
        <f t="shared" si="1"/>
        <v>1</v>
      </c>
      <c r="F14" s="236">
        <f t="shared" si="2"/>
        <v>1.13684210526316</v>
      </c>
      <c r="G14" s="233">
        <v>99</v>
      </c>
      <c r="H14" s="237">
        <f t="shared" si="3"/>
        <v>0.916666666666667</v>
      </c>
      <c r="I14" s="234">
        <v>95</v>
      </c>
    </row>
    <row r="15" ht="26.25" customHeight="1" spans="1:9">
      <c r="A15" s="239" t="s">
        <v>22</v>
      </c>
      <c r="B15" s="233"/>
      <c r="C15" s="234">
        <v>12</v>
      </c>
      <c r="D15" s="234">
        <v>12</v>
      </c>
      <c r="E15" s="235">
        <f t="shared" si="1"/>
        <v>1</v>
      </c>
      <c r="F15" s="236">
        <f t="shared" si="2"/>
        <v>0</v>
      </c>
      <c r="G15" s="233"/>
      <c r="H15" s="237">
        <f t="shared" si="3"/>
        <v>0</v>
      </c>
      <c r="I15" s="234"/>
    </row>
    <row r="16" ht="26.25" customHeight="1" spans="1:9">
      <c r="A16" s="239" t="s">
        <v>23</v>
      </c>
      <c r="B16" s="233">
        <v>3</v>
      </c>
      <c r="C16" s="234">
        <v>5</v>
      </c>
      <c r="D16" s="234">
        <v>5</v>
      </c>
      <c r="E16" s="235">
        <f t="shared" si="1"/>
        <v>1</v>
      </c>
      <c r="F16" s="236">
        <f t="shared" si="2"/>
        <v>1.66666666666667</v>
      </c>
      <c r="G16" s="233">
        <v>3</v>
      </c>
      <c r="H16" s="237">
        <f t="shared" si="3"/>
        <v>0.6</v>
      </c>
      <c r="I16" s="234">
        <v>3</v>
      </c>
    </row>
    <row r="17" ht="26.25" customHeight="1" spans="1:9">
      <c r="A17" s="239" t="s">
        <v>24</v>
      </c>
      <c r="B17" s="145"/>
      <c r="C17" s="234"/>
      <c r="D17" s="234"/>
      <c r="E17" s="235">
        <f t="shared" si="1"/>
        <v>0</v>
      </c>
      <c r="F17" s="236">
        <f t="shared" si="2"/>
        <v>0</v>
      </c>
      <c r="G17" s="145"/>
      <c r="H17" s="237">
        <f t="shared" si="3"/>
        <v>0</v>
      </c>
      <c r="I17" s="234"/>
    </row>
    <row r="18" ht="26.25" customHeight="1" spans="1:9">
      <c r="A18" s="239" t="s">
        <v>25</v>
      </c>
      <c r="B18" s="145"/>
      <c r="C18" s="234"/>
      <c r="D18" s="234"/>
      <c r="E18" s="235">
        <f t="shared" si="1"/>
        <v>0</v>
      </c>
      <c r="F18" s="236">
        <f t="shared" si="2"/>
        <v>0</v>
      </c>
      <c r="G18" s="145"/>
      <c r="H18" s="237">
        <f t="shared" si="3"/>
        <v>0</v>
      </c>
      <c r="I18" s="234"/>
    </row>
    <row r="19" s="226" customFormat="1" ht="26.25" customHeight="1" spans="1:9">
      <c r="A19" s="238" t="s">
        <v>26</v>
      </c>
      <c r="B19" s="233"/>
      <c r="C19" s="240">
        <v>305</v>
      </c>
      <c r="D19" s="240">
        <v>305</v>
      </c>
      <c r="E19" s="235">
        <f t="shared" si="1"/>
        <v>1</v>
      </c>
      <c r="F19" s="236">
        <f t="shared" si="2"/>
        <v>1.3677130044843</v>
      </c>
      <c r="G19" s="233">
        <f>SUM(G20:G24)</f>
        <v>220</v>
      </c>
      <c r="H19" s="237">
        <f t="shared" si="3"/>
        <v>0.721311475409836</v>
      </c>
      <c r="I19" s="240">
        <v>223</v>
      </c>
    </row>
    <row r="20" ht="26.25" customHeight="1" spans="1:9">
      <c r="A20" s="239" t="s">
        <v>27</v>
      </c>
      <c r="B20" s="145"/>
      <c r="C20" s="240"/>
      <c r="D20" s="240"/>
      <c r="E20" s="235">
        <f t="shared" si="1"/>
        <v>0</v>
      </c>
      <c r="F20" s="236">
        <f t="shared" si="2"/>
        <v>0</v>
      </c>
      <c r="G20" s="145"/>
      <c r="H20" s="237">
        <f t="shared" si="3"/>
        <v>0</v>
      </c>
      <c r="I20" s="240"/>
    </row>
    <row r="21" ht="26.25" customHeight="1" spans="1:9">
      <c r="A21" s="239" t="s">
        <v>28</v>
      </c>
      <c r="B21" s="145"/>
      <c r="C21" s="234">
        <v>199</v>
      </c>
      <c r="D21" s="234">
        <v>199</v>
      </c>
      <c r="E21" s="235">
        <f t="shared" si="1"/>
        <v>1</v>
      </c>
      <c r="F21" s="236">
        <f t="shared" si="2"/>
        <v>1.09944751381215</v>
      </c>
      <c r="G21" s="145">
        <v>144</v>
      </c>
      <c r="H21" s="237">
        <f t="shared" si="3"/>
        <v>0.723618090452261</v>
      </c>
      <c r="I21" s="234">
        <v>181</v>
      </c>
    </row>
    <row r="22" ht="26.25" customHeight="1" spans="1:9">
      <c r="A22" s="239" t="s">
        <v>29</v>
      </c>
      <c r="B22" s="145"/>
      <c r="C22" s="234"/>
      <c r="D22" s="234"/>
      <c r="E22" s="235">
        <f t="shared" si="1"/>
        <v>0</v>
      </c>
      <c r="F22" s="236">
        <f t="shared" si="2"/>
        <v>0</v>
      </c>
      <c r="G22" s="145"/>
      <c r="H22" s="237">
        <f t="shared" si="3"/>
        <v>0</v>
      </c>
      <c r="I22" s="234"/>
    </row>
    <row r="23" ht="26.25" customHeight="1" spans="1:9">
      <c r="A23" s="239" t="s">
        <v>30</v>
      </c>
      <c r="B23" s="145"/>
      <c r="C23" s="234">
        <v>106</v>
      </c>
      <c r="D23" s="234">
        <v>106</v>
      </c>
      <c r="E23" s="235">
        <f t="shared" si="1"/>
        <v>1</v>
      </c>
      <c r="F23" s="236">
        <f t="shared" si="2"/>
        <v>2.52380952380952</v>
      </c>
      <c r="G23" s="145">
        <v>76</v>
      </c>
      <c r="H23" s="237">
        <f t="shared" si="3"/>
        <v>0.716981132075472</v>
      </c>
      <c r="I23" s="234">
        <v>42</v>
      </c>
    </row>
    <row r="24" ht="26.25" customHeight="1" spans="1:9">
      <c r="A24" s="239" t="s">
        <v>31</v>
      </c>
      <c r="B24" s="145"/>
      <c r="C24" s="234"/>
      <c r="D24" s="234"/>
      <c r="E24" s="235">
        <f t="shared" si="1"/>
        <v>0</v>
      </c>
      <c r="F24" s="236">
        <f t="shared" si="2"/>
        <v>0</v>
      </c>
      <c r="G24" s="145"/>
      <c r="H24" s="237">
        <f t="shared" si="3"/>
        <v>0</v>
      </c>
      <c r="I24" s="234"/>
    </row>
    <row r="25" s="125" customFormat="1" ht="26.25" customHeight="1" spans="1:9">
      <c r="A25" s="232" t="s">
        <v>12</v>
      </c>
      <c r="B25" s="233">
        <f>B19+B6</f>
        <v>3800</v>
      </c>
      <c r="C25" s="234">
        <f>C19+C6</f>
        <v>3818</v>
      </c>
      <c r="D25" s="234">
        <f t="shared" ref="D25:I25" si="4">D19+D6</f>
        <v>3818</v>
      </c>
      <c r="E25" s="235">
        <f t="shared" si="1"/>
        <v>1</v>
      </c>
      <c r="F25" s="236">
        <f t="shared" si="2"/>
        <v>0.949278965688712</v>
      </c>
      <c r="G25" s="233">
        <f t="shared" si="4"/>
        <v>4160</v>
      </c>
      <c r="H25" s="237">
        <f t="shared" si="3"/>
        <v>1.08957569408067</v>
      </c>
      <c r="I25" s="234">
        <f t="shared" si="4"/>
        <v>4022</v>
      </c>
    </row>
    <row r="26" ht="26.25" customHeight="1" spans="1:9">
      <c r="A26" s="241" t="s">
        <v>32</v>
      </c>
      <c r="B26" s="145"/>
      <c r="C26" s="133"/>
      <c r="D26" s="133"/>
      <c r="E26" s="235">
        <f t="shared" si="1"/>
        <v>0</v>
      </c>
      <c r="F26" s="236">
        <f t="shared" si="2"/>
        <v>0</v>
      </c>
      <c r="G26" s="145"/>
      <c r="H26" s="237">
        <f t="shared" si="3"/>
        <v>0</v>
      </c>
      <c r="I26" s="133"/>
    </row>
    <row r="27" ht="26.25" customHeight="1" spans="1:9">
      <c r="A27" s="241" t="s">
        <v>33</v>
      </c>
      <c r="B27" s="145">
        <v>19069.92</v>
      </c>
      <c r="C27" s="133">
        <v>66112</v>
      </c>
      <c r="D27" s="133">
        <v>66112</v>
      </c>
      <c r="E27" s="235">
        <f t="shared" si="1"/>
        <v>1</v>
      </c>
      <c r="F27" s="236">
        <f t="shared" si="2"/>
        <v>0.676960884702027</v>
      </c>
      <c r="G27" s="145">
        <v>15538.99</v>
      </c>
      <c r="H27" s="237">
        <f t="shared" si="3"/>
        <v>0.235040386011617</v>
      </c>
      <c r="I27" s="133">
        <v>97660</v>
      </c>
    </row>
    <row r="28" ht="26.25" customHeight="1" spans="1:9">
      <c r="A28" s="241" t="s">
        <v>34</v>
      </c>
      <c r="B28" s="145">
        <v>2052.43</v>
      </c>
      <c r="C28" s="133">
        <v>9776</v>
      </c>
      <c r="D28" s="133">
        <v>9776</v>
      </c>
      <c r="E28" s="235">
        <f t="shared" si="1"/>
        <v>1</v>
      </c>
      <c r="F28" s="236">
        <f t="shared" si="2"/>
        <v>7.36699321778448</v>
      </c>
      <c r="G28" s="145">
        <v>2832.84</v>
      </c>
      <c r="H28" s="237">
        <f t="shared" si="3"/>
        <v>0.28977495908347</v>
      </c>
      <c r="I28" s="133">
        <v>1327</v>
      </c>
    </row>
    <row r="29" ht="26.25" customHeight="1" spans="1:9">
      <c r="A29" s="241" t="s">
        <v>35</v>
      </c>
      <c r="B29" s="145"/>
      <c r="C29" s="234"/>
      <c r="D29" s="234"/>
      <c r="E29" s="235">
        <f t="shared" si="1"/>
        <v>0</v>
      </c>
      <c r="F29" s="236">
        <f t="shared" si="2"/>
        <v>0</v>
      </c>
      <c r="G29" s="145"/>
      <c r="H29" s="237">
        <f t="shared" si="3"/>
        <v>0</v>
      </c>
      <c r="I29" s="234"/>
    </row>
    <row r="30" ht="26.25" customHeight="1" spans="1:9">
      <c r="A30" s="241" t="s">
        <v>36</v>
      </c>
      <c r="B30" s="145"/>
      <c r="C30" s="234"/>
      <c r="D30" s="234"/>
      <c r="E30" s="235">
        <f t="shared" si="1"/>
        <v>0</v>
      </c>
      <c r="F30" s="236">
        <f t="shared" si="2"/>
        <v>0</v>
      </c>
      <c r="G30" s="145"/>
      <c r="H30" s="237">
        <f t="shared" si="3"/>
        <v>0</v>
      </c>
      <c r="I30" s="234">
        <v>320</v>
      </c>
    </row>
    <row r="31" ht="26.25" customHeight="1" spans="1:9">
      <c r="A31" s="241" t="s">
        <v>37</v>
      </c>
      <c r="B31" s="145">
        <v>3149.76</v>
      </c>
      <c r="C31" s="234">
        <v>5103</v>
      </c>
      <c r="D31" s="234">
        <v>5103</v>
      </c>
      <c r="E31" s="235">
        <f t="shared" si="1"/>
        <v>1</v>
      </c>
      <c r="F31" s="236">
        <f t="shared" si="2"/>
        <v>1.09131736526946</v>
      </c>
      <c r="G31" s="145">
        <v>8975.53</v>
      </c>
      <c r="H31" s="237">
        <f t="shared" si="3"/>
        <v>1.75887321183617</v>
      </c>
      <c r="I31" s="234">
        <v>4676</v>
      </c>
    </row>
    <row r="32" ht="26.25" customHeight="1" spans="1:9">
      <c r="A32" s="232" t="s">
        <v>38</v>
      </c>
      <c r="B32" s="242">
        <f>SUM(B25:B31)</f>
        <v>28072.11</v>
      </c>
      <c r="C32" s="133">
        <f>SUM(C25:C31)</f>
        <v>84809</v>
      </c>
      <c r="D32" s="133">
        <f t="shared" ref="D32:I32" si="5">SUM(D25:D31)</f>
        <v>84809</v>
      </c>
      <c r="E32" s="235">
        <f t="shared" si="1"/>
        <v>1</v>
      </c>
      <c r="F32" s="236">
        <f t="shared" si="2"/>
        <v>0.785232165177538</v>
      </c>
      <c r="G32" s="242">
        <f t="shared" si="5"/>
        <v>31507.36</v>
      </c>
      <c r="H32" s="237">
        <f t="shared" si="3"/>
        <v>0.371509627515948</v>
      </c>
      <c r="I32" s="133">
        <f t="shared" si="5"/>
        <v>108005</v>
      </c>
    </row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</sheetData>
  <mergeCells count="5">
    <mergeCell ref="A1:H1"/>
    <mergeCell ref="B3:F3"/>
    <mergeCell ref="G3:H3"/>
    <mergeCell ref="A3:A4"/>
    <mergeCell ref="I3:I4"/>
  </mergeCells>
  <printOptions horizontalCentered="1"/>
  <pageMargins left="0.59" right="0.59" top="0.79" bottom="0.79" header="0.59" footer="0.59"/>
  <pageSetup paperSize="9" scale="47" orientation="landscape"/>
  <headerFooter alignWithMargins="0"/>
  <rowBreaks count="1" manualBreakCount="1">
    <brk id="1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41"/>
  <sheetViews>
    <sheetView showGridLines="0" showZeros="0" view="pageBreakPreview" zoomScale="85" zoomScaleNormal="85" workbookViewId="0">
      <selection activeCell="D7" sqref="D7"/>
    </sheetView>
  </sheetViews>
  <sheetFormatPr defaultColWidth="9" defaultRowHeight="15"/>
  <cols>
    <col min="1" max="1" width="35.5" style="92" customWidth="1"/>
    <col min="2" max="2" width="16.5" style="195" customWidth="1"/>
    <col min="3" max="3" width="17.5" style="92" customWidth="1"/>
    <col min="4" max="4" width="16.875" style="92" customWidth="1"/>
    <col min="5" max="6" width="12.625" style="92" customWidth="1"/>
    <col min="7" max="7" width="15" style="196" customWidth="1"/>
    <col min="8" max="8" width="16.75" style="197" customWidth="1"/>
    <col min="9" max="9" width="13.875" style="92" hidden="1" customWidth="1"/>
    <col min="10" max="16384" width="9" style="92"/>
  </cols>
  <sheetData>
    <row r="1" s="90" customFormat="1" ht="33" customHeight="1" spans="1:8">
      <c r="A1" s="198" t="s">
        <v>39</v>
      </c>
      <c r="B1" s="198"/>
      <c r="C1" s="198"/>
      <c r="D1" s="198"/>
      <c r="E1" s="198"/>
      <c r="F1" s="198"/>
      <c r="G1" s="199"/>
      <c r="H1" s="198"/>
    </row>
    <row r="2" s="28" customFormat="1" ht="14.25" spans="1:8">
      <c r="A2" s="200"/>
      <c r="B2" s="201"/>
      <c r="F2" s="95"/>
      <c r="G2" s="202"/>
      <c r="H2" s="203" t="s">
        <v>1</v>
      </c>
    </row>
    <row r="3" s="28" customFormat="1" ht="34.5" customHeight="1" spans="1:9">
      <c r="A3" s="204" t="s">
        <v>2</v>
      </c>
      <c r="B3" s="97" t="s">
        <v>3</v>
      </c>
      <c r="C3" s="97"/>
      <c r="D3" s="97"/>
      <c r="E3" s="97"/>
      <c r="F3" s="97"/>
      <c r="G3" s="205" t="s">
        <v>4</v>
      </c>
      <c r="H3" s="206"/>
      <c r="I3" s="28" t="s">
        <v>40</v>
      </c>
    </row>
    <row r="4" s="29" customFormat="1" ht="34.5" customHeight="1" spans="1:8">
      <c r="A4" s="204"/>
      <c r="B4" s="6" t="s">
        <v>6</v>
      </c>
      <c r="C4" s="6" t="s">
        <v>7</v>
      </c>
      <c r="D4" s="6" t="s">
        <v>8</v>
      </c>
      <c r="E4" s="6" t="s">
        <v>41</v>
      </c>
      <c r="F4" s="6" t="s">
        <v>42</v>
      </c>
      <c r="G4" s="65" t="s">
        <v>6</v>
      </c>
      <c r="H4" s="207" t="s">
        <v>11</v>
      </c>
    </row>
    <row r="5" ht="27.95" customHeight="1" spans="1:9">
      <c r="A5" s="208" t="s">
        <v>43</v>
      </c>
      <c r="B5" s="209">
        <f>SUM(B6:B29)</f>
        <v>27917.11</v>
      </c>
      <c r="C5" s="210">
        <f>D5</f>
        <v>84809.47</v>
      </c>
      <c r="D5" s="210">
        <f t="shared" ref="D5:I5" si="0">SUM(D6:D29)</f>
        <v>84809.47</v>
      </c>
      <c r="E5" s="211">
        <f>IF(C5=0,0,D5/C5)</f>
        <v>1</v>
      </c>
      <c r="F5" s="211">
        <f>IF(I5=0,0,D5/I5)</f>
        <v>0.866165334132949</v>
      </c>
      <c r="G5" s="209">
        <f t="shared" si="0"/>
        <v>31385.67</v>
      </c>
      <c r="H5" s="212">
        <f>IF(D5=0,0,G5/D5)</f>
        <v>0.370072705324063</v>
      </c>
      <c r="I5" s="210">
        <f t="shared" si="0"/>
        <v>97913.72</v>
      </c>
    </row>
    <row r="6" ht="27.95" customHeight="1" spans="1:9">
      <c r="A6" s="213" t="s">
        <v>44</v>
      </c>
      <c r="B6" s="214">
        <v>5999.23</v>
      </c>
      <c r="C6" s="210">
        <f>+D6</f>
        <v>4868.37</v>
      </c>
      <c r="D6" s="215">
        <v>4868.37</v>
      </c>
      <c r="E6" s="211">
        <f t="shared" ref="E6:E36" si="1">IF(C6=0,0,D6/C6)</f>
        <v>1</v>
      </c>
      <c r="F6" s="211">
        <f t="shared" ref="F6:F36" si="2">IF(I6=0,0,D6/I6)</f>
        <v>1.03330609472668</v>
      </c>
      <c r="G6" s="216">
        <v>6365.82</v>
      </c>
      <c r="H6" s="212">
        <f t="shared" ref="H6:H36" si="3">IF(D6=0,0,G6/D6)</f>
        <v>1.30758754983701</v>
      </c>
      <c r="I6" s="215">
        <v>4711.45</v>
      </c>
    </row>
    <row r="7" ht="27.95" customHeight="1" spans="1:9">
      <c r="A7" s="213" t="s">
        <v>45</v>
      </c>
      <c r="B7" s="216"/>
      <c r="C7" s="210">
        <f t="shared" ref="C7:C29" si="4">+D7</f>
        <v>0</v>
      </c>
      <c r="D7" s="215"/>
      <c r="E7" s="211">
        <f t="shared" si="1"/>
        <v>0</v>
      </c>
      <c r="F7" s="211">
        <f t="shared" si="2"/>
        <v>0</v>
      </c>
      <c r="G7" s="216"/>
      <c r="H7" s="212">
        <f t="shared" si="3"/>
        <v>0</v>
      </c>
      <c r="I7" s="215"/>
    </row>
    <row r="8" ht="27.95" customHeight="1" spans="1:9">
      <c r="A8" s="213" t="s">
        <v>46</v>
      </c>
      <c r="B8" s="216"/>
      <c r="C8" s="210">
        <f t="shared" si="4"/>
        <v>0</v>
      </c>
      <c r="D8" s="215"/>
      <c r="E8" s="211">
        <f t="shared" si="1"/>
        <v>0</v>
      </c>
      <c r="F8" s="211">
        <f t="shared" si="2"/>
        <v>0</v>
      </c>
      <c r="G8" s="216"/>
      <c r="H8" s="212">
        <f t="shared" si="3"/>
        <v>0</v>
      </c>
      <c r="I8" s="215"/>
    </row>
    <row r="9" ht="27.95" customHeight="1" spans="1:9">
      <c r="A9" s="213" t="s">
        <v>47</v>
      </c>
      <c r="B9" s="216">
        <v>189</v>
      </c>
      <c r="C9" s="210">
        <f t="shared" si="4"/>
        <v>58.28</v>
      </c>
      <c r="D9" s="215">
        <v>58.28</v>
      </c>
      <c r="E9" s="211">
        <f t="shared" si="1"/>
        <v>1</v>
      </c>
      <c r="F9" s="211">
        <f t="shared" si="2"/>
        <v>0.403042876901798</v>
      </c>
      <c r="G9" s="216">
        <v>278.78</v>
      </c>
      <c r="H9" s="212">
        <f t="shared" si="3"/>
        <v>4.78345916266301</v>
      </c>
      <c r="I9" s="215">
        <v>144.6</v>
      </c>
    </row>
    <row r="10" ht="27.95" customHeight="1" spans="1:9">
      <c r="A10" s="213" t="s">
        <v>48</v>
      </c>
      <c r="B10" s="216">
        <v>7028.1</v>
      </c>
      <c r="C10" s="210">
        <f t="shared" si="4"/>
        <v>7733.4</v>
      </c>
      <c r="D10" s="215">
        <v>7733.4</v>
      </c>
      <c r="E10" s="211">
        <f t="shared" si="1"/>
        <v>1</v>
      </c>
      <c r="F10" s="211">
        <f t="shared" si="2"/>
        <v>0.889930712586696</v>
      </c>
      <c r="G10" s="216">
        <v>5251.64</v>
      </c>
      <c r="H10" s="212">
        <f t="shared" si="3"/>
        <v>0.679085525124783</v>
      </c>
      <c r="I10" s="215">
        <v>8689.89</v>
      </c>
    </row>
    <row r="11" ht="27.95" customHeight="1" spans="1:9">
      <c r="A11" s="213" t="s">
        <v>49</v>
      </c>
      <c r="B11" s="216">
        <v>11.98</v>
      </c>
      <c r="C11" s="210">
        <f t="shared" si="4"/>
        <v>12</v>
      </c>
      <c r="D11" s="215">
        <v>12</v>
      </c>
      <c r="E11" s="211">
        <f t="shared" si="1"/>
        <v>1</v>
      </c>
      <c r="F11" s="211">
        <f t="shared" si="2"/>
        <v>0</v>
      </c>
      <c r="G11" s="216">
        <v>12</v>
      </c>
      <c r="H11" s="212">
        <f t="shared" si="3"/>
        <v>1</v>
      </c>
      <c r="I11" s="215"/>
    </row>
    <row r="12" ht="27.95" customHeight="1" spans="1:9">
      <c r="A12" s="213" t="s">
        <v>50</v>
      </c>
      <c r="B12" s="216">
        <v>54.83</v>
      </c>
      <c r="C12" s="210">
        <f t="shared" si="4"/>
        <v>7756.47</v>
      </c>
      <c r="D12" s="215">
        <v>7756.47</v>
      </c>
      <c r="E12" s="211">
        <f t="shared" si="1"/>
        <v>1</v>
      </c>
      <c r="F12" s="211">
        <f t="shared" si="2"/>
        <v>131.599423142178</v>
      </c>
      <c r="G12" s="216">
        <v>1136.19</v>
      </c>
      <c r="H12" s="212">
        <f t="shared" si="3"/>
        <v>0.146482871718707</v>
      </c>
      <c r="I12" s="215">
        <v>58.94</v>
      </c>
    </row>
    <row r="13" ht="27.95" customHeight="1" spans="1:9">
      <c r="A13" s="213" t="s">
        <v>51</v>
      </c>
      <c r="B13" s="216">
        <v>2043.91</v>
      </c>
      <c r="C13" s="210">
        <f t="shared" si="4"/>
        <v>1478.52</v>
      </c>
      <c r="D13" s="215">
        <v>1478.52</v>
      </c>
      <c r="E13" s="211">
        <f t="shared" si="1"/>
        <v>1</v>
      </c>
      <c r="F13" s="211">
        <f t="shared" si="2"/>
        <v>0.777845001288938</v>
      </c>
      <c r="G13" s="216">
        <v>1008.9</v>
      </c>
      <c r="H13" s="212">
        <f t="shared" si="3"/>
        <v>0.682371560749939</v>
      </c>
      <c r="I13" s="215">
        <v>1900.79</v>
      </c>
    </row>
    <row r="14" ht="27.95" customHeight="1" spans="1:9">
      <c r="A14" s="213" t="s">
        <v>52</v>
      </c>
      <c r="B14" s="216">
        <v>2579.51</v>
      </c>
      <c r="C14" s="210">
        <f t="shared" si="4"/>
        <v>3238.17</v>
      </c>
      <c r="D14" s="215">
        <v>3238.17</v>
      </c>
      <c r="E14" s="211">
        <f t="shared" si="1"/>
        <v>1</v>
      </c>
      <c r="F14" s="211">
        <f t="shared" si="2"/>
        <v>1.32018786616167</v>
      </c>
      <c r="G14" s="216">
        <v>1687.12</v>
      </c>
      <c r="H14" s="212">
        <f t="shared" si="3"/>
        <v>0.521010323732231</v>
      </c>
      <c r="I14" s="215">
        <v>2452.81</v>
      </c>
    </row>
    <row r="15" ht="27.95" customHeight="1" spans="1:9">
      <c r="A15" s="213" t="s">
        <v>53</v>
      </c>
      <c r="B15" s="216">
        <v>1.5</v>
      </c>
      <c r="C15" s="210">
        <f t="shared" si="4"/>
        <v>1155.97</v>
      </c>
      <c r="D15" s="215">
        <v>1155.97</v>
      </c>
      <c r="E15" s="211">
        <f t="shared" si="1"/>
        <v>1</v>
      </c>
      <c r="F15" s="211">
        <f t="shared" si="2"/>
        <v>0.288142479684929</v>
      </c>
      <c r="G15" s="216">
        <v>801</v>
      </c>
      <c r="H15" s="212">
        <f t="shared" si="3"/>
        <v>0.692924556865663</v>
      </c>
      <c r="I15" s="215">
        <v>4011.8</v>
      </c>
    </row>
    <row r="16" ht="27.95" customHeight="1" spans="1:9">
      <c r="A16" s="213" t="s">
        <v>54</v>
      </c>
      <c r="B16" s="216">
        <v>2280.58</v>
      </c>
      <c r="C16" s="210">
        <f t="shared" si="4"/>
        <v>36907.4</v>
      </c>
      <c r="D16" s="215">
        <f>82105.31-45197.91</f>
        <v>36907.4</v>
      </c>
      <c r="E16" s="211">
        <f t="shared" si="1"/>
        <v>1</v>
      </c>
      <c r="F16" s="211">
        <f t="shared" si="2"/>
        <v>0.673532153982012</v>
      </c>
      <c r="G16" s="216">
        <v>2917.13</v>
      </c>
      <c r="H16" s="212">
        <f t="shared" si="3"/>
        <v>0.0790391628779052</v>
      </c>
      <c r="I16" s="215">
        <v>54796.79</v>
      </c>
    </row>
    <row r="17" ht="27.95" customHeight="1" spans="1:9">
      <c r="A17" s="213" t="s">
        <v>55</v>
      </c>
      <c r="B17" s="216">
        <v>7138.37</v>
      </c>
      <c r="C17" s="210">
        <f t="shared" si="4"/>
        <v>8643.88</v>
      </c>
      <c r="D17" s="215">
        <v>8643.88</v>
      </c>
      <c r="E17" s="211">
        <f t="shared" si="1"/>
        <v>1</v>
      </c>
      <c r="F17" s="211">
        <f t="shared" si="2"/>
        <v>0.529981072717674</v>
      </c>
      <c r="G17" s="216">
        <v>7944.02</v>
      </c>
      <c r="H17" s="212">
        <f t="shared" si="3"/>
        <v>0.919034044896505</v>
      </c>
      <c r="I17" s="215">
        <v>16309.79</v>
      </c>
    </row>
    <row r="18" ht="27.95" customHeight="1" spans="1:9">
      <c r="A18" s="213" t="s">
        <v>56</v>
      </c>
      <c r="B18" s="214"/>
      <c r="C18" s="210">
        <f t="shared" si="4"/>
        <v>0</v>
      </c>
      <c r="D18" s="215"/>
      <c r="E18" s="211">
        <f t="shared" si="1"/>
        <v>0</v>
      </c>
      <c r="F18" s="211">
        <f t="shared" si="2"/>
        <v>0</v>
      </c>
      <c r="G18" s="214">
        <v>50</v>
      </c>
      <c r="H18" s="212">
        <f t="shared" si="3"/>
        <v>0</v>
      </c>
      <c r="I18" s="215"/>
    </row>
    <row r="19" ht="27.95" customHeight="1" spans="1:9">
      <c r="A19" s="213" t="s">
        <v>57</v>
      </c>
      <c r="B19" s="214"/>
      <c r="C19" s="210">
        <f t="shared" si="4"/>
        <v>0</v>
      </c>
      <c r="D19" s="215"/>
      <c r="E19" s="211">
        <f t="shared" si="1"/>
        <v>0</v>
      </c>
      <c r="F19" s="211">
        <f t="shared" si="2"/>
        <v>0</v>
      </c>
      <c r="G19" s="214"/>
      <c r="H19" s="212">
        <f t="shared" si="3"/>
        <v>0</v>
      </c>
      <c r="I19" s="215"/>
    </row>
    <row r="20" ht="27.95" customHeight="1" spans="1:9">
      <c r="A20" s="213" t="s">
        <v>58</v>
      </c>
      <c r="B20" s="214">
        <v>0.1</v>
      </c>
      <c r="C20" s="210">
        <f t="shared" si="4"/>
        <v>0.08</v>
      </c>
      <c r="D20" s="215">
        <v>0.08</v>
      </c>
      <c r="E20" s="211">
        <f t="shared" si="1"/>
        <v>1</v>
      </c>
      <c r="F20" s="211">
        <f t="shared" si="2"/>
        <v>0.8</v>
      </c>
      <c r="G20" s="214">
        <v>0.08</v>
      </c>
      <c r="H20" s="212">
        <f t="shared" si="3"/>
        <v>1</v>
      </c>
      <c r="I20" s="215">
        <v>0.1</v>
      </c>
    </row>
    <row r="21" ht="27.75" customHeight="1" spans="1:9">
      <c r="A21" s="213" t="s">
        <v>59</v>
      </c>
      <c r="B21" s="217"/>
      <c r="C21" s="210">
        <f t="shared" si="4"/>
        <v>0</v>
      </c>
      <c r="D21" s="215"/>
      <c r="E21" s="211">
        <f t="shared" si="1"/>
        <v>0</v>
      </c>
      <c r="F21" s="211">
        <f t="shared" si="2"/>
        <v>0</v>
      </c>
      <c r="G21" s="217"/>
      <c r="H21" s="212">
        <f t="shared" si="3"/>
        <v>0</v>
      </c>
      <c r="I21" s="215"/>
    </row>
    <row r="22" ht="27.95" customHeight="1" spans="1:9">
      <c r="A22" s="213" t="s">
        <v>60</v>
      </c>
      <c r="B22" s="217"/>
      <c r="C22" s="210">
        <f t="shared" si="4"/>
        <v>0</v>
      </c>
      <c r="D22" s="215"/>
      <c r="E22" s="211">
        <f t="shared" si="1"/>
        <v>0</v>
      </c>
      <c r="F22" s="211">
        <f t="shared" si="2"/>
        <v>0</v>
      </c>
      <c r="G22" s="217"/>
      <c r="H22" s="212">
        <f t="shared" si="3"/>
        <v>0</v>
      </c>
      <c r="I22" s="215"/>
    </row>
    <row r="23" ht="27.95" customHeight="1" spans="1:9">
      <c r="A23" s="213" t="s">
        <v>61</v>
      </c>
      <c r="B23" s="217"/>
      <c r="C23" s="210">
        <f t="shared" si="4"/>
        <v>0</v>
      </c>
      <c r="D23" s="215"/>
      <c r="E23" s="211">
        <f t="shared" si="1"/>
        <v>0</v>
      </c>
      <c r="F23" s="211">
        <f t="shared" si="2"/>
        <v>0</v>
      </c>
      <c r="G23" s="217"/>
      <c r="H23" s="212">
        <f t="shared" si="3"/>
        <v>0</v>
      </c>
      <c r="I23" s="215"/>
    </row>
    <row r="24" ht="26.45" customHeight="1" spans="1:9">
      <c r="A24" s="213" t="s">
        <v>62</v>
      </c>
      <c r="B24" s="217">
        <v>310</v>
      </c>
      <c r="C24" s="210">
        <f t="shared" si="4"/>
        <v>642.26</v>
      </c>
      <c r="D24" s="215">
        <v>642.26</v>
      </c>
      <c r="E24" s="211">
        <f t="shared" si="1"/>
        <v>1</v>
      </c>
      <c r="F24" s="211">
        <f t="shared" si="2"/>
        <v>0.63708053524843</v>
      </c>
      <c r="G24" s="217">
        <v>350</v>
      </c>
      <c r="H24" s="212">
        <f t="shared" si="3"/>
        <v>0.544950643041759</v>
      </c>
      <c r="I24" s="215">
        <v>1008.13</v>
      </c>
    </row>
    <row r="25" ht="27.95" customHeight="1" spans="1:9">
      <c r="A25" s="213" t="s">
        <v>63</v>
      </c>
      <c r="B25" s="217"/>
      <c r="C25" s="210">
        <f t="shared" si="4"/>
        <v>0</v>
      </c>
      <c r="D25" s="215"/>
      <c r="E25" s="211">
        <f t="shared" si="1"/>
        <v>0</v>
      </c>
      <c r="F25" s="211">
        <f t="shared" si="2"/>
        <v>0</v>
      </c>
      <c r="G25" s="217"/>
      <c r="H25" s="212">
        <f t="shared" si="3"/>
        <v>0</v>
      </c>
      <c r="I25" s="215"/>
    </row>
    <row r="26" ht="27.95" customHeight="1" spans="1:9">
      <c r="A26" s="213" t="s">
        <v>64</v>
      </c>
      <c r="B26" s="217">
        <v>280</v>
      </c>
      <c r="C26" s="210">
        <f t="shared" si="4"/>
        <v>10809.92</v>
      </c>
      <c r="D26" s="215">
        <v>10809.92</v>
      </c>
      <c r="E26" s="211">
        <f t="shared" si="1"/>
        <v>1</v>
      </c>
      <c r="F26" s="211">
        <f t="shared" si="2"/>
        <v>2.82344337269467</v>
      </c>
      <c r="G26" s="217">
        <v>3582.99</v>
      </c>
      <c r="H26" s="212">
        <f t="shared" si="3"/>
        <v>0.331453886800272</v>
      </c>
      <c r="I26" s="215">
        <v>3828.63</v>
      </c>
    </row>
    <row r="27" ht="27.95" customHeight="1" spans="1:9">
      <c r="A27" s="213" t="s">
        <v>65</v>
      </c>
      <c r="B27" s="217"/>
      <c r="C27" s="210">
        <f t="shared" si="4"/>
        <v>0</v>
      </c>
      <c r="D27" s="215">
        <f>56120.13-56120.13</f>
        <v>0</v>
      </c>
      <c r="E27" s="211">
        <f t="shared" si="1"/>
        <v>0</v>
      </c>
      <c r="F27" s="211">
        <f t="shared" si="2"/>
        <v>0</v>
      </c>
      <c r="G27" s="217"/>
      <c r="H27" s="212">
        <f t="shared" si="3"/>
        <v>0</v>
      </c>
      <c r="I27" s="215"/>
    </row>
    <row r="28" ht="27.95" customHeight="1" spans="1:9">
      <c r="A28" s="213" t="s">
        <v>66</v>
      </c>
      <c r="B28" s="217"/>
      <c r="C28" s="210">
        <f t="shared" si="4"/>
        <v>1504.75</v>
      </c>
      <c r="D28" s="215">
        <f>3640.55-2135.8</f>
        <v>1504.75</v>
      </c>
      <c r="E28" s="211">
        <f t="shared" si="1"/>
        <v>1</v>
      </c>
      <c r="F28" s="211">
        <f t="shared" si="2"/>
        <v>0</v>
      </c>
      <c r="G28" s="217"/>
      <c r="H28" s="212">
        <f t="shared" si="3"/>
        <v>0</v>
      </c>
      <c r="I28" s="215"/>
    </row>
    <row r="29" ht="27.95" customHeight="1" spans="1:9">
      <c r="A29" s="213" t="s">
        <v>67</v>
      </c>
      <c r="B29" s="217"/>
      <c r="C29" s="210">
        <f t="shared" si="4"/>
        <v>0</v>
      </c>
      <c r="D29" s="215"/>
      <c r="E29" s="211">
        <f t="shared" si="1"/>
        <v>0</v>
      </c>
      <c r="F29" s="211">
        <f t="shared" si="2"/>
        <v>0</v>
      </c>
      <c r="G29" s="217"/>
      <c r="H29" s="212">
        <f t="shared" si="3"/>
        <v>0</v>
      </c>
      <c r="I29" s="215"/>
    </row>
    <row r="30" ht="27.95" customHeight="1" spans="1:9">
      <c r="A30" s="218" t="s">
        <v>38</v>
      </c>
      <c r="B30" s="217">
        <f>一般公共预算收入!B32</f>
        <v>28072.11</v>
      </c>
      <c r="C30" s="219">
        <f>+一般公共预算收入!C32</f>
        <v>84809</v>
      </c>
      <c r="D30" s="219">
        <f>一般公共预算收入!D32</f>
        <v>84809</v>
      </c>
      <c r="E30" s="211">
        <f t="shared" si="1"/>
        <v>1</v>
      </c>
      <c r="F30" s="211">
        <f t="shared" si="2"/>
        <v>0.785232165177538</v>
      </c>
      <c r="G30" s="217">
        <f>一般公共预算收入!G32</f>
        <v>31507.36</v>
      </c>
      <c r="H30" s="212">
        <f t="shared" si="3"/>
        <v>0.371509627515948</v>
      </c>
      <c r="I30" s="219">
        <f>一般公共预算收入!I32</f>
        <v>108005</v>
      </c>
    </row>
    <row r="31" ht="27.95" customHeight="1" spans="1:9">
      <c r="A31" s="220" t="s">
        <v>68</v>
      </c>
      <c r="B31" s="217">
        <f>B5</f>
        <v>27917.11</v>
      </c>
      <c r="C31" s="219">
        <f>+C5</f>
        <v>84809.47</v>
      </c>
      <c r="D31" s="219">
        <f>+D5</f>
        <v>84809.47</v>
      </c>
      <c r="E31" s="211">
        <f t="shared" si="1"/>
        <v>1</v>
      </c>
      <c r="F31" s="211">
        <f t="shared" si="2"/>
        <v>0.866165334132949</v>
      </c>
      <c r="G31" s="217">
        <f>G5</f>
        <v>31385.67</v>
      </c>
      <c r="H31" s="212">
        <f t="shared" si="3"/>
        <v>0.370072705324063</v>
      </c>
      <c r="I31" s="219">
        <f>+I5</f>
        <v>97913.72</v>
      </c>
    </row>
    <row r="32" ht="27.95" customHeight="1" spans="1:9">
      <c r="A32" s="220" t="s">
        <v>69</v>
      </c>
      <c r="B32" s="217">
        <v>155</v>
      </c>
      <c r="C32" s="210">
        <f>+D32</f>
        <v>0</v>
      </c>
      <c r="D32" s="221"/>
      <c r="E32" s="211">
        <f t="shared" si="1"/>
        <v>0</v>
      </c>
      <c r="F32" s="211">
        <f t="shared" si="2"/>
        <v>0</v>
      </c>
      <c r="G32" s="217">
        <v>121.7</v>
      </c>
      <c r="H32" s="212">
        <f t="shared" si="3"/>
        <v>0</v>
      </c>
      <c r="I32" s="221">
        <v>315</v>
      </c>
    </row>
    <row r="33" ht="27.95" customHeight="1" spans="1:9">
      <c r="A33" s="220" t="s">
        <v>70</v>
      </c>
      <c r="B33" s="217"/>
      <c r="C33" s="210">
        <f>+D33</f>
        <v>0</v>
      </c>
      <c r="D33" s="221"/>
      <c r="E33" s="211">
        <f t="shared" si="1"/>
        <v>0</v>
      </c>
      <c r="F33" s="211">
        <f t="shared" si="2"/>
        <v>0</v>
      </c>
      <c r="G33" s="217"/>
      <c r="H33" s="212">
        <f t="shared" si="3"/>
        <v>0</v>
      </c>
      <c r="I33" s="221"/>
    </row>
    <row r="34" ht="27.95" customHeight="1" spans="1:9">
      <c r="A34" s="220" t="s">
        <v>71</v>
      </c>
      <c r="B34" s="217"/>
      <c r="C34" s="210">
        <f>+D34</f>
        <v>0</v>
      </c>
      <c r="D34" s="221"/>
      <c r="E34" s="211">
        <f t="shared" si="1"/>
        <v>0</v>
      </c>
      <c r="F34" s="211">
        <f t="shared" si="2"/>
        <v>0</v>
      </c>
      <c r="G34" s="217"/>
      <c r="H34" s="212">
        <f t="shared" si="3"/>
        <v>0</v>
      </c>
      <c r="I34" s="221"/>
    </row>
    <row r="35" ht="27.95" customHeight="1" spans="1:9">
      <c r="A35" s="218" t="s">
        <v>72</v>
      </c>
      <c r="B35" s="217">
        <f>+B30-B31-B32-B33-B34</f>
        <v>3.63797880709171e-12</v>
      </c>
      <c r="C35" s="219">
        <f>+C30-C31-C32-C33-C34</f>
        <v>-0.470000000001164</v>
      </c>
      <c r="D35" s="219">
        <f t="shared" ref="D35:I35" si="5">+D30-D31-D32-D33-D34</f>
        <v>-0.470000000001164</v>
      </c>
      <c r="E35" s="211">
        <f t="shared" si="1"/>
        <v>1</v>
      </c>
      <c r="F35" s="211">
        <f t="shared" si="2"/>
        <v>-4.80755461178654e-5</v>
      </c>
      <c r="G35" s="217">
        <f t="shared" si="5"/>
        <v>-0.0100000000049505</v>
      </c>
      <c r="H35" s="212">
        <f t="shared" si="3"/>
        <v>0.0212765957551611</v>
      </c>
      <c r="I35" s="219">
        <f t="shared" si="5"/>
        <v>9776.27999999997</v>
      </c>
    </row>
    <row r="36" ht="27.95" customHeight="1" spans="1:9">
      <c r="A36" s="222" t="s">
        <v>73</v>
      </c>
      <c r="B36" s="219"/>
      <c r="C36" s="221"/>
      <c r="D36" s="221"/>
      <c r="E36" s="211">
        <f t="shared" si="1"/>
        <v>0</v>
      </c>
      <c r="F36" s="211">
        <f t="shared" si="2"/>
        <v>0</v>
      </c>
      <c r="G36" s="217"/>
      <c r="H36" s="212">
        <f t="shared" si="3"/>
        <v>0</v>
      </c>
      <c r="I36" s="221"/>
    </row>
    <row r="37" ht="24.6" customHeight="1" spans="1:2">
      <c r="A37" s="28"/>
      <c r="B37" s="223"/>
    </row>
    <row r="38" ht="24.6" customHeight="1"/>
    <row r="39" ht="24.6" customHeight="1"/>
    <row r="40" ht="24.6" customHeight="1" spans="2:3">
      <c r="B40" s="224"/>
      <c r="C40" s="91"/>
    </row>
    <row r="41" ht="24.6" customHeight="1"/>
  </sheetData>
  <mergeCells count="4">
    <mergeCell ref="A1:H1"/>
    <mergeCell ref="B3:F3"/>
    <mergeCell ref="G3:H3"/>
    <mergeCell ref="A3:A4"/>
  </mergeCells>
  <printOptions horizontalCentered="1"/>
  <pageMargins left="0.590551181102362" right="0.590551181102362" top="0.590551181102362" bottom="0.590551181102362" header="0.590551181102362" footer="0.590551181102362"/>
  <pageSetup paperSize="9" scale="44" orientation="landscape"/>
  <headerFooter alignWithMargins="0"/>
  <rowBreaks count="1" manualBreakCount="1">
    <brk id="1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9"/>
  <sheetViews>
    <sheetView workbookViewId="0">
      <selection activeCell="C5" sqref="C5"/>
    </sheetView>
  </sheetViews>
  <sheetFormatPr defaultColWidth="9" defaultRowHeight="14.25" outlineLevelCol="6"/>
  <cols>
    <col min="1" max="1" width="41.5" style="179" customWidth="1"/>
    <col min="2" max="2" width="26.875" style="180" customWidth="1"/>
    <col min="3" max="3" width="32.375" style="181" customWidth="1"/>
    <col min="4" max="4" width="26.625" style="179" customWidth="1"/>
    <col min="5" max="5" width="9" style="179" customWidth="1"/>
    <col min="6" max="6" width="12.625" style="179" customWidth="1"/>
    <col min="7" max="16384" width="9" style="179"/>
  </cols>
  <sheetData>
    <row r="1" ht="21" customHeight="1" spans="1:4">
      <c r="A1" s="182" t="s">
        <v>74</v>
      </c>
      <c r="B1" s="183"/>
      <c r="C1" s="183"/>
      <c r="D1" s="182"/>
    </row>
    <row r="2" ht="21" customHeight="1" spans="1:7">
      <c r="A2" s="184" t="s">
        <v>75</v>
      </c>
      <c r="B2" s="185"/>
      <c r="C2" s="185"/>
      <c r="D2" s="184"/>
      <c r="E2" s="186"/>
      <c r="F2" s="186"/>
      <c r="G2" s="186"/>
    </row>
    <row r="3" ht="21" customHeight="1" spans="1:4">
      <c r="A3" s="187" t="s">
        <v>76</v>
      </c>
      <c r="B3" s="188" t="s">
        <v>77</v>
      </c>
      <c r="C3" s="188" t="s">
        <v>78</v>
      </c>
      <c r="D3" s="189" t="s">
        <v>79</v>
      </c>
    </row>
    <row r="4" ht="21" customHeight="1" spans="1:4">
      <c r="A4" s="187" t="s">
        <v>80</v>
      </c>
      <c r="B4" s="190">
        <f>SUM(B5,B30,B35,B46,B49,B55,B85,B103,B107,B118,B142,B145,B152,B157)</f>
        <v>84809.47</v>
      </c>
      <c r="C4" s="190">
        <f>SUM(C5,C30,C35,C46,C49,C55,C85,C103,C107,C118,C142,C145,C152,C139)</f>
        <v>31385.67</v>
      </c>
      <c r="D4" s="191">
        <f>IF(B4=0,0,C4/B4)</f>
        <v>0.370072705324063</v>
      </c>
    </row>
    <row r="5" s="179" customFormat="1" customHeight="1" spans="1:4">
      <c r="A5" s="192" t="s">
        <v>44</v>
      </c>
      <c r="B5" s="193">
        <f>SUM(B6,B8,B10,B15,B19,B22,B25)</f>
        <v>4868.37</v>
      </c>
      <c r="C5" s="193">
        <f>SUM(C6,C8,C10,C15,C19,C22,C25,C13,C17,C27)</f>
        <v>6365.82</v>
      </c>
      <c r="D5" s="191">
        <f t="shared" ref="D5:D36" si="0">IF(B5=0,0,C5/B5)</f>
        <v>1.30758754983701</v>
      </c>
    </row>
    <row r="6" s="179" customFormat="1" customHeight="1" spans="1:4">
      <c r="A6" s="192" t="s">
        <v>81</v>
      </c>
      <c r="B6" s="193">
        <f>SUM(B7)</f>
        <v>15.38</v>
      </c>
      <c r="C6" s="193">
        <f>SUM(C7)</f>
        <v>53</v>
      </c>
      <c r="D6" s="191">
        <f t="shared" si="0"/>
        <v>3.44603381014304</v>
      </c>
    </row>
    <row r="7" s="179" customFormat="1" customHeight="1" spans="1:4">
      <c r="A7" s="192" t="s">
        <v>82</v>
      </c>
      <c r="B7" s="193">
        <v>15.38</v>
      </c>
      <c r="C7" s="193">
        <v>53</v>
      </c>
      <c r="D7" s="191">
        <f t="shared" si="0"/>
        <v>3.44603381014304</v>
      </c>
    </row>
    <row r="8" s="179" customFormat="1" customHeight="1" spans="1:4">
      <c r="A8" s="192" t="s">
        <v>83</v>
      </c>
      <c r="B8" s="193">
        <f>SUM(B9)</f>
        <v>3236.64</v>
      </c>
      <c r="C8" s="193">
        <f>SUM(C9)</f>
        <v>4763.72</v>
      </c>
      <c r="D8" s="191">
        <f t="shared" si="0"/>
        <v>1.47181027238123</v>
      </c>
    </row>
    <row r="9" s="179" customFormat="1" customHeight="1" spans="1:4">
      <c r="A9" s="192" t="s">
        <v>84</v>
      </c>
      <c r="B9" s="193">
        <v>3236.64</v>
      </c>
      <c r="C9" s="193">
        <v>4763.72</v>
      </c>
      <c r="D9" s="191">
        <f t="shared" si="0"/>
        <v>1.47181027238123</v>
      </c>
    </row>
    <row r="10" s="179" customFormat="1" customHeight="1" spans="1:4">
      <c r="A10" s="192" t="s">
        <v>85</v>
      </c>
      <c r="B10" s="193">
        <f>SUM(B11:B12)</f>
        <v>12.68</v>
      </c>
      <c r="C10" s="193">
        <f>SUM(C11:C12)</f>
        <v>2</v>
      </c>
      <c r="D10" s="191">
        <f t="shared" si="0"/>
        <v>0.157728706624606</v>
      </c>
    </row>
    <row r="11" s="179" customFormat="1" customHeight="1" spans="1:4">
      <c r="A11" s="192" t="s">
        <v>86</v>
      </c>
      <c r="B11" s="193">
        <v>3.6</v>
      </c>
      <c r="C11" s="193"/>
      <c r="D11" s="191">
        <f t="shared" si="0"/>
        <v>0</v>
      </c>
    </row>
    <row r="12" s="179" customFormat="1" customHeight="1" spans="1:4">
      <c r="A12" s="192" t="s">
        <v>87</v>
      </c>
      <c r="B12" s="193">
        <v>9.08</v>
      </c>
      <c r="C12" s="193">
        <v>2</v>
      </c>
      <c r="D12" s="191">
        <f t="shared" si="0"/>
        <v>0.220264317180617</v>
      </c>
    </row>
    <row r="13" s="179" customFormat="1" customHeight="1" spans="1:4">
      <c r="A13" s="192" t="s">
        <v>88</v>
      </c>
      <c r="B13" s="193"/>
      <c r="C13" s="193">
        <f>SUM(C14)</f>
        <v>5.5</v>
      </c>
      <c r="D13" s="191">
        <f t="shared" si="0"/>
        <v>0</v>
      </c>
    </row>
    <row r="14" s="179" customFormat="1" customHeight="1" spans="1:4">
      <c r="A14" s="192" t="s">
        <v>89</v>
      </c>
      <c r="B14" s="193"/>
      <c r="C14" s="193">
        <v>5.5</v>
      </c>
      <c r="D14" s="191">
        <f t="shared" si="0"/>
        <v>0</v>
      </c>
    </row>
    <row r="15" s="179" customFormat="1" customHeight="1" spans="1:4">
      <c r="A15" s="192" t="s">
        <v>90</v>
      </c>
      <c r="B15" s="193">
        <f>SUM(B16)</f>
        <v>0.6</v>
      </c>
      <c r="C15" s="193">
        <f>SUM(C16)</f>
        <v>4</v>
      </c>
      <c r="D15" s="191">
        <f t="shared" si="0"/>
        <v>6.66666666666667</v>
      </c>
    </row>
    <row r="16" s="179" customFormat="1" customHeight="1" spans="1:4">
      <c r="A16" s="192" t="s">
        <v>91</v>
      </c>
      <c r="B16" s="193">
        <v>0.6</v>
      </c>
      <c r="C16" s="193">
        <v>4</v>
      </c>
      <c r="D16" s="191">
        <f t="shared" si="0"/>
        <v>6.66666666666667</v>
      </c>
    </row>
    <row r="17" s="179" customFormat="1" customHeight="1" spans="1:4">
      <c r="A17" s="192" t="s">
        <v>92</v>
      </c>
      <c r="B17" s="193"/>
      <c r="C17" s="193">
        <f>SUM(C18)</f>
        <v>58.8</v>
      </c>
      <c r="D17" s="191">
        <f t="shared" si="0"/>
        <v>0</v>
      </c>
    </row>
    <row r="18" s="179" customFormat="1" customHeight="1" spans="1:4">
      <c r="A18" s="192" t="s">
        <v>93</v>
      </c>
      <c r="B18" s="193"/>
      <c r="C18" s="193">
        <v>58.8</v>
      </c>
      <c r="D18" s="191">
        <f t="shared" si="0"/>
        <v>0</v>
      </c>
    </row>
    <row r="19" s="179" customFormat="1" customHeight="1" spans="1:4">
      <c r="A19" s="192" t="s">
        <v>94</v>
      </c>
      <c r="B19" s="193">
        <f>SUM(B20:B21)</f>
        <v>633.64</v>
      </c>
      <c r="C19" s="193">
        <f>SUM(C20:C21)</f>
        <v>158.95</v>
      </c>
      <c r="D19" s="191">
        <f t="shared" si="0"/>
        <v>0.250852218925573</v>
      </c>
    </row>
    <row r="20" s="179" customFormat="1" customHeight="1" spans="1:4">
      <c r="A20" s="192" t="s">
        <v>93</v>
      </c>
      <c r="B20" s="193">
        <v>25.59</v>
      </c>
      <c r="C20" s="193">
        <v>33.3</v>
      </c>
      <c r="D20" s="191">
        <f t="shared" si="0"/>
        <v>1.30128956623681</v>
      </c>
    </row>
    <row r="21" s="179" customFormat="1" customHeight="1" spans="1:4">
      <c r="A21" s="192" t="s">
        <v>95</v>
      </c>
      <c r="B21" s="193">
        <v>608.05</v>
      </c>
      <c r="C21" s="193">
        <v>125.65</v>
      </c>
      <c r="D21" s="191">
        <f t="shared" si="0"/>
        <v>0.206644190444865</v>
      </c>
    </row>
    <row r="22" s="179" customFormat="1" customHeight="1" spans="1:4">
      <c r="A22" s="192" t="s">
        <v>96</v>
      </c>
      <c r="B22" s="193">
        <f>SUM(B23:B24)</f>
        <v>939.67</v>
      </c>
      <c r="C22" s="193">
        <f>SUM(C23:C24)</f>
        <v>996.51</v>
      </c>
      <c r="D22" s="191">
        <f t="shared" si="0"/>
        <v>1.06048932071898</v>
      </c>
    </row>
    <row r="23" s="179" customFormat="1" customHeight="1" spans="1:4">
      <c r="A23" s="192" t="s">
        <v>97</v>
      </c>
      <c r="B23" s="193">
        <v>562.51</v>
      </c>
      <c r="C23" s="193">
        <v>626.51</v>
      </c>
      <c r="D23" s="191">
        <f t="shared" si="0"/>
        <v>1.11377575509769</v>
      </c>
    </row>
    <row r="24" s="179" customFormat="1" customHeight="1" spans="1:4">
      <c r="A24" s="192" t="s">
        <v>98</v>
      </c>
      <c r="B24" s="193">
        <v>377.16</v>
      </c>
      <c r="C24" s="193">
        <v>370</v>
      </c>
      <c r="D24" s="191">
        <f t="shared" si="0"/>
        <v>0.981016014423587</v>
      </c>
    </row>
    <row r="25" s="179" customFormat="1" customHeight="1" spans="1:4">
      <c r="A25" s="192" t="s">
        <v>99</v>
      </c>
      <c r="B25" s="193">
        <f>SUM(B26)</f>
        <v>29.76</v>
      </c>
      <c r="C25" s="193">
        <f>SUM(C26)</f>
        <v>5</v>
      </c>
      <c r="D25" s="191">
        <f t="shared" si="0"/>
        <v>0.168010752688172</v>
      </c>
    </row>
    <row r="26" s="179" customFormat="1" customHeight="1" spans="1:4">
      <c r="A26" s="192" t="s">
        <v>100</v>
      </c>
      <c r="B26" s="193">
        <v>29.76</v>
      </c>
      <c r="C26" s="193">
        <v>5</v>
      </c>
      <c r="D26" s="191">
        <f t="shared" si="0"/>
        <v>0.168010752688172</v>
      </c>
    </row>
    <row r="27" s="179" customFormat="1" customHeight="1" spans="1:4">
      <c r="A27" s="192" t="s">
        <v>101</v>
      </c>
      <c r="B27" s="193"/>
      <c r="C27" s="193">
        <f>SUM(C28:C29)</f>
        <v>318.34</v>
      </c>
      <c r="D27" s="191">
        <f t="shared" si="0"/>
        <v>0</v>
      </c>
    </row>
    <row r="28" s="179" customFormat="1" customHeight="1" spans="1:4">
      <c r="A28" s="192" t="s">
        <v>102</v>
      </c>
      <c r="B28" s="193"/>
      <c r="C28" s="193">
        <v>15</v>
      </c>
      <c r="D28" s="191">
        <f t="shared" si="0"/>
        <v>0</v>
      </c>
    </row>
    <row r="29" s="179" customFormat="1" customHeight="1" spans="1:4">
      <c r="A29" s="192" t="s">
        <v>103</v>
      </c>
      <c r="B29" s="193"/>
      <c r="C29" s="193">
        <v>303.34</v>
      </c>
      <c r="D29" s="191">
        <f t="shared" si="0"/>
        <v>0</v>
      </c>
    </row>
    <row r="30" s="179" customFormat="1" customHeight="1" spans="1:4">
      <c r="A30" s="192" t="s">
        <v>47</v>
      </c>
      <c r="B30" s="193">
        <f>SUM(B31,B33)</f>
        <v>58.28</v>
      </c>
      <c r="C30" s="193">
        <f>SUM(C31,C33)</f>
        <v>278.78</v>
      </c>
      <c r="D30" s="191">
        <f t="shared" si="0"/>
        <v>4.78345916266301</v>
      </c>
    </row>
    <row r="31" s="179" customFormat="1" customHeight="1" spans="1:4">
      <c r="A31" s="192" t="s">
        <v>104</v>
      </c>
      <c r="B31" s="193">
        <f>SUM(B32)</f>
        <v>49.03</v>
      </c>
      <c r="C31" s="193">
        <f>SUM(C32)</f>
        <v>258.78</v>
      </c>
      <c r="D31" s="191">
        <f t="shared" si="0"/>
        <v>5.27799306547012</v>
      </c>
    </row>
    <row r="32" s="179" customFormat="1" spans="1:4">
      <c r="A32" s="192" t="s">
        <v>105</v>
      </c>
      <c r="B32" s="193">
        <v>49.03</v>
      </c>
      <c r="C32" s="193">
        <v>258.78</v>
      </c>
      <c r="D32" s="191">
        <f t="shared" si="0"/>
        <v>5.27799306547012</v>
      </c>
    </row>
    <row r="33" s="179" customFormat="1" spans="1:4">
      <c r="A33" s="192" t="s">
        <v>106</v>
      </c>
      <c r="B33" s="193">
        <f>SUM(B34)</f>
        <v>9.25</v>
      </c>
      <c r="C33" s="193">
        <f>SUM(C34)</f>
        <v>20</v>
      </c>
      <c r="D33" s="191">
        <f t="shared" si="0"/>
        <v>2.16216216216216</v>
      </c>
    </row>
    <row r="34" s="179" customFormat="1" spans="1:4">
      <c r="A34" s="192" t="s">
        <v>107</v>
      </c>
      <c r="B34" s="193">
        <v>9.25</v>
      </c>
      <c r="C34" s="193">
        <v>20</v>
      </c>
      <c r="D34" s="191">
        <f t="shared" si="0"/>
        <v>2.16216216216216</v>
      </c>
    </row>
    <row r="35" s="179" customFormat="1" spans="1:4">
      <c r="A35" s="192" t="s">
        <v>48</v>
      </c>
      <c r="B35" s="193">
        <f>SUM(B36,B40,B42,B44)</f>
        <v>7733.4</v>
      </c>
      <c r="C35" s="193">
        <f>SUM(C36,C40,C42,C44)</f>
        <v>5251.64</v>
      </c>
      <c r="D35" s="191">
        <f t="shared" si="0"/>
        <v>0.679085525124783</v>
      </c>
    </row>
    <row r="36" s="179" customFormat="1" spans="1:4">
      <c r="A36" s="192" t="s">
        <v>108</v>
      </c>
      <c r="B36" s="193">
        <f>SUM(B37:B39)</f>
        <v>7727.47</v>
      </c>
      <c r="C36" s="193">
        <f>SUM(C37:C39)</f>
        <v>5237.71</v>
      </c>
      <c r="D36" s="191">
        <f t="shared" si="0"/>
        <v>0.677803990180486</v>
      </c>
    </row>
    <row r="37" s="179" customFormat="1" spans="1:4">
      <c r="A37" s="192" t="s">
        <v>109</v>
      </c>
      <c r="B37" s="193">
        <v>2423.33</v>
      </c>
      <c r="C37" s="193">
        <v>1304.7</v>
      </c>
      <c r="D37" s="191">
        <f t="shared" ref="D37:D68" si="1">IF(B37=0,0,C37/B37)</f>
        <v>0.538391387058304</v>
      </c>
    </row>
    <row r="38" s="179" customFormat="1" spans="1:4">
      <c r="A38" s="192" t="s">
        <v>110</v>
      </c>
      <c r="B38" s="193">
        <v>5183.61</v>
      </c>
      <c r="C38" s="193">
        <v>3815.73</v>
      </c>
      <c r="D38" s="191">
        <f t="shared" si="1"/>
        <v>0.736114406755138</v>
      </c>
    </row>
    <row r="39" s="179" customFormat="1" spans="1:4">
      <c r="A39" s="192" t="s">
        <v>111</v>
      </c>
      <c r="B39" s="193">
        <v>120.53</v>
      </c>
      <c r="C39" s="193">
        <v>117.28</v>
      </c>
      <c r="D39" s="191">
        <f t="shared" si="1"/>
        <v>0.973035758732266</v>
      </c>
    </row>
    <row r="40" s="179" customFormat="1" spans="1:4">
      <c r="A40" s="192" t="s">
        <v>112</v>
      </c>
      <c r="B40" s="193">
        <f>SUM(B41)</f>
        <v>0.55</v>
      </c>
      <c r="C40" s="193">
        <f t="shared" ref="C40:C44" si="2">SUM(C41)</f>
        <v>1</v>
      </c>
      <c r="D40" s="191">
        <f t="shared" si="1"/>
        <v>1.81818181818182</v>
      </c>
    </row>
    <row r="41" s="179" customFormat="1" spans="1:4">
      <c r="A41" s="192" t="s">
        <v>113</v>
      </c>
      <c r="B41" s="193">
        <v>0.55</v>
      </c>
      <c r="C41" s="193">
        <v>1</v>
      </c>
      <c r="D41" s="191">
        <f t="shared" si="1"/>
        <v>1.81818181818182</v>
      </c>
    </row>
    <row r="42" s="179" customFormat="1" spans="1:4">
      <c r="A42" s="192" t="s">
        <v>114</v>
      </c>
      <c r="B42" s="193">
        <f>SUM(B43)</f>
        <v>5.38</v>
      </c>
      <c r="C42" s="193">
        <f t="shared" si="2"/>
        <v>11.85</v>
      </c>
      <c r="D42" s="191">
        <f t="shared" si="1"/>
        <v>2.20260223048327</v>
      </c>
    </row>
    <row r="43" s="179" customFormat="1" spans="1:4">
      <c r="A43" s="192" t="s">
        <v>115</v>
      </c>
      <c r="B43" s="193">
        <v>5.38</v>
      </c>
      <c r="C43" s="193">
        <v>11.85</v>
      </c>
      <c r="D43" s="191">
        <f t="shared" si="1"/>
        <v>2.20260223048327</v>
      </c>
    </row>
    <row r="44" s="179" customFormat="1" spans="1:4">
      <c r="A44" s="192" t="s">
        <v>116</v>
      </c>
      <c r="B44" s="193">
        <f>SUM(B45)</f>
        <v>0</v>
      </c>
      <c r="C44" s="193">
        <f t="shared" si="2"/>
        <v>1.08</v>
      </c>
      <c r="D44" s="191">
        <f t="shared" si="1"/>
        <v>0</v>
      </c>
    </row>
    <row r="45" s="179" customFormat="1" spans="1:4">
      <c r="A45" s="192" t="s">
        <v>117</v>
      </c>
      <c r="B45" s="193"/>
      <c r="C45" s="193">
        <v>1.08</v>
      </c>
      <c r="D45" s="191">
        <f t="shared" si="1"/>
        <v>0</v>
      </c>
    </row>
    <row r="46" s="179" customFormat="1" spans="1:4">
      <c r="A46" s="192" t="s">
        <v>49</v>
      </c>
      <c r="B46" s="193">
        <f>SUM(B47)</f>
        <v>12</v>
      </c>
      <c r="C46" s="193">
        <f>SUM(C47)</f>
        <v>12</v>
      </c>
      <c r="D46" s="191">
        <f t="shared" si="1"/>
        <v>1</v>
      </c>
    </row>
    <row r="47" s="179" customFormat="1" spans="1:4">
      <c r="A47" s="192" t="s">
        <v>118</v>
      </c>
      <c r="B47" s="193">
        <f>SUM(B48)</f>
        <v>12</v>
      </c>
      <c r="C47" s="193">
        <f>SUM(C48)</f>
        <v>12</v>
      </c>
      <c r="D47" s="191">
        <f t="shared" si="1"/>
        <v>1</v>
      </c>
    </row>
    <row r="48" s="179" customFormat="1" spans="1:4">
      <c r="A48" s="192" t="s">
        <v>119</v>
      </c>
      <c r="B48" s="193">
        <v>12</v>
      </c>
      <c r="C48" s="193">
        <v>12</v>
      </c>
      <c r="D48" s="191">
        <f t="shared" si="1"/>
        <v>1</v>
      </c>
    </row>
    <row r="49" s="179" customFormat="1" spans="1:4">
      <c r="A49" s="192" t="s">
        <v>50</v>
      </c>
      <c r="B49" s="193">
        <f>SUM(B50,B53)</f>
        <v>7756.47</v>
      </c>
      <c r="C49" s="193">
        <f>SUM(C50,C53)</f>
        <v>1136.19</v>
      </c>
      <c r="D49" s="191">
        <f t="shared" si="1"/>
        <v>0.146482871718707</v>
      </c>
    </row>
    <row r="50" s="179" customFormat="1" spans="1:4">
      <c r="A50" s="192" t="s">
        <v>120</v>
      </c>
      <c r="B50" s="193">
        <f>SUM(B51:B52)</f>
        <v>7756.06</v>
      </c>
      <c r="C50" s="193">
        <f>SUM(C51:C52)</f>
        <v>1135.78</v>
      </c>
      <c r="D50" s="191">
        <f t="shared" si="1"/>
        <v>0.146437753189119</v>
      </c>
    </row>
    <row r="51" s="179" customFormat="1" spans="1:4">
      <c r="A51" s="192" t="s">
        <v>121</v>
      </c>
      <c r="B51" s="193">
        <v>55.46</v>
      </c>
      <c r="C51" s="193">
        <v>235.78</v>
      </c>
      <c r="D51" s="191">
        <f t="shared" si="1"/>
        <v>4.25135232600072</v>
      </c>
    </row>
    <row r="52" s="179" customFormat="1" spans="1:4">
      <c r="A52" s="192" t="s">
        <v>122</v>
      </c>
      <c r="B52" s="193">
        <v>7700.6</v>
      </c>
      <c r="C52" s="193">
        <v>900</v>
      </c>
      <c r="D52" s="191">
        <f t="shared" si="1"/>
        <v>0.116874009817417</v>
      </c>
    </row>
    <row r="53" s="179" customFormat="1" spans="1:4">
      <c r="A53" s="192" t="s">
        <v>123</v>
      </c>
      <c r="B53" s="193">
        <f>SUM(B54)</f>
        <v>0.41</v>
      </c>
      <c r="C53" s="193">
        <f>SUM(C54)</f>
        <v>0.41</v>
      </c>
      <c r="D53" s="191">
        <f t="shared" si="1"/>
        <v>1</v>
      </c>
    </row>
    <row r="54" s="179" customFormat="1" spans="1:4">
      <c r="A54" s="192" t="s">
        <v>124</v>
      </c>
      <c r="B54" s="193">
        <v>0.41</v>
      </c>
      <c r="C54" s="193">
        <v>0.41</v>
      </c>
      <c r="D54" s="191">
        <f t="shared" si="1"/>
        <v>1</v>
      </c>
    </row>
    <row r="55" s="179" customFormat="1" spans="1:4">
      <c r="A55" s="192" t="s">
        <v>51</v>
      </c>
      <c r="B55" s="193">
        <f>SUM(B56,B58,B61,B66,B70,B73,B75,B79,B83)</f>
        <v>1478.52</v>
      </c>
      <c r="C55" s="193">
        <f>SUM(C56,C58,C61,C66,C70,C73,C75,C79,C83,C68,C77)</f>
        <v>1008.9</v>
      </c>
      <c r="D55" s="191">
        <f t="shared" si="1"/>
        <v>0.682371560749939</v>
      </c>
    </row>
    <row r="56" s="179" customFormat="1" spans="1:4">
      <c r="A56" s="192" t="s">
        <v>125</v>
      </c>
      <c r="B56" s="193">
        <f>SUM(B57)</f>
        <v>17.14</v>
      </c>
      <c r="C56" s="193">
        <f>SUM(C57)</f>
        <v>0</v>
      </c>
      <c r="D56" s="191">
        <f t="shared" si="1"/>
        <v>0</v>
      </c>
    </row>
    <row r="57" s="179" customFormat="1" spans="1:4">
      <c r="A57" s="192" t="s">
        <v>126</v>
      </c>
      <c r="B57" s="193">
        <v>17.14</v>
      </c>
      <c r="C57" s="193"/>
      <c r="D57" s="191">
        <f t="shared" si="1"/>
        <v>0</v>
      </c>
    </row>
    <row r="58" s="179" customFormat="1" spans="1:4">
      <c r="A58" s="192" t="s">
        <v>127</v>
      </c>
      <c r="B58" s="193">
        <f>SUM(B59:B60)</f>
        <v>411.86</v>
      </c>
      <c r="C58" s="193">
        <f>SUM(C59:C60)</f>
        <v>47.49</v>
      </c>
      <c r="D58" s="191">
        <f t="shared" si="1"/>
        <v>0.115306172000194</v>
      </c>
    </row>
    <row r="59" s="179" customFormat="1" spans="1:4">
      <c r="A59" s="192" t="s">
        <v>128</v>
      </c>
      <c r="B59" s="193">
        <v>19.47</v>
      </c>
      <c r="C59" s="193"/>
      <c r="D59" s="191">
        <f t="shared" si="1"/>
        <v>0</v>
      </c>
    </row>
    <row r="60" s="179" customFormat="1" spans="1:4">
      <c r="A60" s="192" t="s">
        <v>129</v>
      </c>
      <c r="B60" s="193">
        <v>392.39</v>
      </c>
      <c r="C60" s="193">
        <v>47.49</v>
      </c>
      <c r="D60" s="191">
        <f t="shared" si="1"/>
        <v>0.121027549122047</v>
      </c>
    </row>
    <row r="61" s="179" customFormat="1" spans="1:4">
      <c r="A61" s="192" t="s">
        <v>130</v>
      </c>
      <c r="B61" s="193">
        <f>SUM(B62:B65)</f>
        <v>621.07</v>
      </c>
      <c r="C61" s="193">
        <f>SUM(C62:C65)</f>
        <v>480.89</v>
      </c>
      <c r="D61" s="191">
        <f t="shared" si="1"/>
        <v>0.774292752829794</v>
      </c>
    </row>
    <row r="62" s="179" customFormat="1" spans="1:4">
      <c r="A62" s="192" t="s">
        <v>131</v>
      </c>
      <c r="B62" s="193">
        <v>11.51</v>
      </c>
      <c r="C62" s="193">
        <v>11.51</v>
      </c>
      <c r="D62" s="191">
        <f t="shared" si="1"/>
        <v>1</v>
      </c>
    </row>
    <row r="63" s="179" customFormat="1" spans="1:4">
      <c r="A63" s="192" t="s">
        <v>132</v>
      </c>
      <c r="B63" s="193">
        <v>62.23</v>
      </c>
      <c r="C63" s="193">
        <v>28.9</v>
      </c>
      <c r="D63" s="191">
        <f t="shared" si="1"/>
        <v>0.464406234934919</v>
      </c>
    </row>
    <row r="64" s="179" customFormat="1" spans="1:4">
      <c r="A64" s="192" t="s">
        <v>133</v>
      </c>
      <c r="B64" s="193">
        <v>364.89</v>
      </c>
      <c r="C64" s="193">
        <v>293.65</v>
      </c>
      <c r="D64" s="191">
        <f t="shared" si="1"/>
        <v>0.804763079284168</v>
      </c>
    </row>
    <row r="65" s="179" customFormat="1" spans="1:4">
      <c r="A65" s="192" t="s">
        <v>134</v>
      </c>
      <c r="B65" s="193">
        <v>182.44</v>
      </c>
      <c r="C65" s="193">
        <v>146.83</v>
      </c>
      <c r="D65" s="191">
        <f t="shared" si="1"/>
        <v>0.804812541109406</v>
      </c>
    </row>
    <row r="66" s="179" customFormat="1" spans="1:4">
      <c r="A66" s="192" t="s">
        <v>135</v>
      </c>
      <c r="B66" s="193">
        <f>SUM(B67)</f>
        <v>165.6</v>
      </c>
      <c r="C66" s="193">
        <f>SUM(C67)</f>
        <v>164.35</v>
      </c>
      <c r="D66" s="191">
        <f t="shared" si="1"/>
        <v>0.992451690821256</v>
      </c>
    </row>
    <row r="67" s="179" customFormat="1" spans="1:4">
      <c r="A67" s="192" t="s">
        <v>136</v>
      </c>
      <c r="B67" s="193">
        <v>165.6</v>
      </c>
      <c r="C67" s="193">
        <v>164.35</v>
      </c>
      <c r="D67" s="191">
        <f t="shared" si="1"/>
        <v>0.992451690821256</v>
      </c>
    </row>
    <row r="68" s="179" customFormat="1" spans="1:4">
      <c r="A68" s="192" t="s">
        <v>137</v>
      </c>
      <c r="B68" s="193"/>
      <c r="C68" s="193">
        <f>SUM(C69)</f>
        <v>6</v>
      </c>
      <c r="D68" s="191">
        <f t="shared" si="1"/>
        <v>0</v>
      </c>
    </row>
    <row r="69" s="179" customFormat="1" spans="1:4">
      <c r="A69" s="192" t="s">
        <v>138</v>
      </c>
      <c r="B69" s="193"/>
      <c r="C69" s="193">
        <v>6</v>
      </c>
      <c r="D69" s="191">
        <f t="shared" ref="D69:D111" si="3">IF(B69=0,0,C69/B69)</f>
        <v>0</v>
      </c>
    </row>
    <row r="70" s="179" customFormat="1" spans="1:4">
      <c r="A70" s="192" t="s">
        <v>139</v>
      </c>
      <c r="B70" s="193">
        <f>SUM(B71:B72)</f>
        <v>1.81</v>
      </c>
      <c r="C70" s="193">
        <f>SUM(C71:C72)</f>
        <v>22.6</v>
      </c>
      <c r="D70" s="191">
        <f t="shared" si="3"/>
        <v>12.4861878453039</v>
      </c>
    </row>
    <row r="71" s="179" customFormat="1" spans="1:4">
      <c r="A71" s="192" t="s">
        <v>140</v>
      </c>
      <c r="B71" s="193">
        <v>0.17</v>
      </c>
      <c r="C71" s="193">
        <v>19.1</v>
      </c>
      <c r="D71" s="191">
        <f t="shared" si="3"/>
        <v>112.352941176471</v>
      </c>
    </row>
    <row r="72" s="179" customFormat="1" spans="1:4">
      <c r="A72" s="192" t="s">
        <v>141</v>
      </c>
      <c r="B72" s="193">
        <v>1.64</v>
      </c>
      <c r="C72" s="193">
        <v>3.5</v>
      </c>
      <c r="D72" s="191">
        <f t="shared" si="3"/>
        <v>2.13414634146341</v>
      </c>
    </row>
    <row r="73" s="179" customFormat="1" spans="1:4">
      <c r="A73" s="192" t="s">
        <v>142</v>
      </c>
      <c r="B73" s="193">
        <f>SUM(B74)</f>
        <v>22.24</v>
      </c>
      <c r="C73" s="193">
        <f>SUM(C74)</f>
        <v>22.26</v>
      </c>
      <c r="D73" s="191">
        <f t="shared" si="3"/>
        <v>1.00089928057554</v>
      </c>
    </row>
    <row r="74" s="179" customFormat="1" spans="1:4">
      <c r="A74" s="192" t="s">
        <v>143</v>
      </c>
      <c r="B74" s="193">
        <v>22.24</v>
      </c>
      <c r="C74" s="193">
        <v>22.26</v>
      </c>
      <c r="D74" s="191">
        <f t="shared" si="3"/>
        <v>1.00089928057554</v>
      </c>
    </row>
    <row r="75" s="179" customFormat="1" spans="1:4">
      <c r="A75" s="192" t="s">
        <v>144</v>
      </c>
      <c r="B75" s="193">
        <f>SUM(B76)</f>
        <v>14.31</v>
      </c>
      <c r="C75" s="193">
        <f>SUM(C76)</f>
        <v>17</v>
      </c>
      <c r="D75" s="191">
        <f t="shared" si="3"/>
        <v>1.18798043326345</v>
      </c>
    </row>
    <row r="76" s="179" customFormat="1" spans="1:4">
      <c r="A76" s="192" t="s">
        <v>145</v>
      </c>
      <c r="B76" s="193">
        <v>14.31</v>
      </c>
      <c r="C76" s="193">
        <v>17</v>
      </c>
      <c r="D76" s="191">
        <f t="shared" si="3"/>
        <v>1.18798043326345</v>
      </c>
    </row>
    <row r="77" s="179" customFormat="1" spans="1:4">
      <c r="A77" s="192" t="s">
        <v>146</v>
      </c>
      <c r="B77" s="193"/>
      <c r="C77" s="193">
        <f>SUM(C78)</f>
        <v>9</v>
      </c>
      <c r="D77" s="191">
        <f t="shared" si="3"/>
        <v>0</v>
      </c>
    </row>
    <row r="78" s="179" customFormat="1" spans="1:4">
      <c r="A78" s="192" t="s">
        <v>147</v>
      </c>
      <c r="B78" s="193"/>
      <c r="C78" s="193">
        <v>9</v>
      </c>
      <c r="D78" s="191">
        <f t="shared" si="3"/>
        <v>0</v>
      </c>
    </row>
    <row r="79" s="179" customFormat="1" spans="1:4">
      <c r="A79" s="192" t="s">
        <v>148</v>
      </c>
      <c r="B79" s="193">
        <f>SUM(B80:B82)</f>
        <v>202.24</v>
      </c>
      <c r="C79" s="193">
        <f>SUM(C80:C82)</f>
        <v>213.28</v>
      </c>
      <c r="D79" s="191">
        <f t="shared" si="3"/>
        <v>1.05458860759494</v>
      </c>
    </row>
    <row r="80" s="179" customFormat="1" spans="1:4">
      <c r="A80" s="192" t="s">
        <v>149</v>
      </c>
      <c r="B80" s="193">
        <v>1.3</v>
      </c>
      <c r="C80" s="193">
        <v>4</v>
      </c>
      <c r="D80" s="191">
        <f t="shared" si="3"/>
        <v>3.07692307692308</v>
      </c>
    </row>
    <row r="81" s="179" customFormat="1" spans="1:4">
      <c r="A81" s="192" t="s">
        <v>97</v>
      </c>
      <c r="B81" s="193">
        <v>197.47</v>
      </c>
      <c r="C81" s="193">
        <v>209.28</v>
      </c>
      <c r="D81" s="191">
        <f t="shared" si="3"/>
        <v>1.05980655289411</v>
      </c>
    </row>
    <row r="82" s="179" customFormat="1" spans="1:4">
      <c r="A82" s="192" t="s">
        <v>150</v>
      </c>
      <c r="B82" s="193">
        <v>3.47</v>
      </c>
      <c r="C82" s="193"/>
      <c r="D82" s="191">
        <f t="shared" si="3"/>
        <v>0</v>
      </c>
    </row>
    <row r="83" s="179" customFormat="1" spans="1:4">
      <c r="A83" s="192" t="s">
        <v>151</v>
      </c>
      <c r="B83" s="193">
        <f>SUM(B84)</f>
        <v>22.25</v>
      </c>
      <c r="C83" s="193">
        <f>SUM(C84)</f>
        <v>26.03</v>
      </c>
      <c r="D83" s="191">
        <f t="shared" si="3"/>
        <v>1.16988764044944</v>
      </c>
    </row>
    <row r="84" s="179" customFormat="1" spans="1:4">
      <c r="A84" s="192" t="s">
        <v>152</v>
      </c>
      <c r="B84" s="193">
        <v>22.25</v>
      </c>
      <c r="C84" s="193">
        <v>26.03</v>
      </c>
      <c r="D84" s="191">
        <f t="shared" si="3"/>
        <v>1.16988764044944</v>
      </c>
    </row>
    <row r="85" s="179" customFormat="1" spans="1:4">
      <c r="A85" s="192" t="s">
        <v>52</v>
      </c>
      <c r="B85" s="193">
        <f>SUM(B86,B89,B94,B96,B101)</f>
        <v>3238.17</v>
      </c>
      <c r="C85" s="193">
        <f>SUM(C86,C89,C94,C96,C101)</f>
        <v>1687.12</v>
      </c>
      <c r="D85" s="191">
        <f t="shared" si="3"/>
        <v>0.521010323732232</v>
      </c>
    </row>
    <row r="86" s="179" customFormat="1" spans="1:4">
      <c r="A86" s="192" t="s">
        <v>153</v>
      </c>
      <c r="B86" s="193">
        <f>SUM(B87:B88)</f>
        <v>2153.17</v>
      </c>
      <c r="C86" s="193">
        <f>SUM(C87:C88)</f>
        <v>1145.02</v>
      </c>
      <c r="D86" s="191">
        <f t="shared" si="3"/>
        <v>0.53178337056526</v>
      </c>
    </row>
    <row r="87" s="179" customFormat="1" spans="1:4">
      <c r="A87" s="192" t="s">
        <v>154</v>
      </c>
      <c r="B87" s="193">
        <v>21.12</v>
      </c>
      <c r="C87" s="193"/>
      <c r="D87" s="191">
        <f t="shared" si="3"/>
        <v>0</v>
      </c>
    </row>
    <row r="88" s="179" customFormat="1" spans="1:4">
      <c r="A88" s="192" t="s">
        <v>155</v>
      </c>
      <c r="B88" s="193">
        <v>2132.05</v>
      </c>
      <c r="C88" s="193">
        <v>1145.02</v>
      </c>
      <c r="D88" s="191">
        <f t="shared" si="3"/>
        <v>0.537051194859408</v>
      </c>
    </row>
    <row r="89" s="179" customFormat="1" spans="1:4">
      <c r="A89" s="192" t="s">
        <v>156</v>
      </c>
      <c r="B89" s="193">
        <f>SUM(B90:B93)</f>
        <v>743.79</v>
      </c>
      <c r="C89" s="193">
        <f>SUM(C90:C93)</f>
        <v>295.94</v>
      </c>
      <c r="D89" s="191">
        <f t="shared" si="3"/>
        <v>0.397881122359806</v>
      </c>
    </row>
    <row r="90" s="179" customFormat="1" spans="1:4">
      <c r="A90" s="192" t="s">
        <v>157</v>
      </c>
      <c r="B90" s="193">
        <v>439</v>
      </c>
      <c r="C90" s="193">
        <v>226.9</v>
      </c>
      <c r="D90" s="191">
        <f t="shared" si="3"/>
        <v>0.516856492027335</v>
      </c>
    </row>
    <row r="91" s="179" customFormat="1" spans="1:4">
      <c r="A91" s="192" t="s">
        <v>158</v>
      </c>
      <c r="B91" s="193">
        <v>6.38</v>
      </c>
      <c r="C91" s="193">
        <v>2.11</v>
      </c>
      <c r="D91" s="191">
        <f t="shared" si="3"/>
        <v>0.330721003134796</v>
      </c>
    </row>
    <row r="92" s="179" customFormat="1" spans="1:4">
      <c r="A92" s="192" t="s">
        <v>159</v>
      </c>
      <c r="B92" s="193">
        <v>181.07</v>
      </c>
      <c r="C92" s="193">
        <v>66.93</v>
      </c>
      <c r="D92" s="191">
        <f t="shared" si="3"/>
        <v>0.369636052355443</v>
      </c>
    </row>
    <row r="93" s="179" customFormat="1" spans="1:4">
      <c r="A93" s="192" t="s">
        <v>160</v>
      </c>
      <c r="B93" s="193">
        <v>117.34</v>
      </c>
      <c r="C93" s="193"/>
      <c r="D93" s="191">
        <f t="shared" si="3"/>
        <v>0</v>
      </c>
    </row>
    <row r="94" s="179" customFormat="1" spans="1:4">
      <c r="A94" s="192" t="s">
        <v>161</v>
      </c>
      <c r="B94" s="193">
        <f>SUM(B95)</f>
        <v>24.41</v>
      </c>
      <c r="C94" s="193">
        <f>SUM(C95)</f>
        <v>31.9</v>
      </c>
      <c r="D94" s="191">
        <f t="shared" si="3"/>
        <v>1.30684145841868</v>
      </c>
    </row>
    <row r="95" s="179" customFormat="1" spans="1:4">
      <c r="A95" s="192" t="s">
        <v>162</v>
      </c>
      <c r="B95" s="193">
        <v>24.41</v>
      </c>
      <c r="C95" s="193">
        <v>31.9</v>
      </c>
      <c r="D95" s="191">
        <f t="shared" si="3"/>
        <v>1.30684145841868</v>
      </c>
    </row>
    <row r="96" s="179" customFormat="1" spans="1:4">
      <c r="A96" s="192" t="s">
        <v>163</v>
      </c>
      <c r="B96" s="193">
        <f>SUM(B97:B100)</f>
        <v>268.75</v>
      </c>
      <c r="C96" s="193">
        <f>SUM(C97:C100)</f>
        <v>212.26</v>
      </c>
      <c r="D96" s="191">
        <f t="shared" si="3"/>
        <v>0.789804651162791</v>
      </c>
    </row>
    <row r="97" s="179" customFormat="1" spans="1:4">
      <c r="A97" s="192" t="s">
        <v>164</v>
      </c>
      <c r="B97" s="193">
        <v>71.93</v>
      </c>
      <c r="C97" s="193">
        <v>74.08</v>
      </c>
      <c r="D97" s="191">
        <f t="shared" si="3"/>
        <v>1.02989017099958</v>
      </c>
    </row>
    <row r="98" s="179" customFormat="1" spans="1:4">
      <c r="A98" s="192" t="s">
        <v>165</v>
      </c>
      <c r="B98" s="193">
        <v>158.25</v>
      </c>
      <c r="C98" s="193">
        <v>109.45</v>
      </c>
      <c r="D98" s="191">
        <f t="shared" si="3"/>
        <v>0.691627172195893</v>
      </c>
    </row>
    <row r="99" s="179" customFormat="1" spans="1:4">
      <c r="A99" s="192" t="s">
        <v>166</v>
      </c>
      <c r="B99" s="193">
        <v>14.37</v>
      </c>
      <c r="C99" s="193">
        <v>14.82</v>
      </c>
      <c r="D99" s="191">
        <f t="shared" si="3"/>
        <v>1.03131524008351</v>
      </c>
    </row>
    <row r="100" s="179" customFormat="1" spans="1:4">
      <c r="A100" s="192" t="s">
        <v>167</v>
      </c>
      <c r="B100" s="193">
        <v>24.2</v>
      </c>
      <c r="C100" s="193">
        <v>13.91</v>
      </c>
      <c r="D100" s="191">
        <f t="shared" si="3"/>
        <v>0.574793388429752</v>
      </c>
    </row>
    <row r="101" s="179" customFormat="1" spans="1:4">
      <c r="A101" s="192" t="s">
        <v>168</v>
      </c>
      <c r="B101" s="193">
        <f>SUM(B102)</f>
        <v>48.05</v>
      </c>
      <c r="C101" s="193">
        <f t="shared" ref="C101:C104" si="4">SUM(C102)</f>
        <v>2</v>
      </c>
      <c r="D101" s="191">
        <f t="shared" si="3"/>
        <v>0.0416233090530697</v>
      </c>
    </row>
    <row r="102" s="179" customFormat="1" spans="1:4">
      <c r="A102" s="192" t="s">
        <v>169</v>
      </c>
      <c r="B102" s="193">
        <v>48.05</v>
      </c>
      <c r="C102" s="193">
        <v>2</v>
      </c>
      <c r="D102" s="191">
        <f t="shared" si="3"/>
        <v>0.0416233090530697</v>
      </c>
    </row>
    <row r="103" s="179" customFormat="1" spans="1:4">
      <c r="A103" s="192" t="s">
        <v>53</v>
      </c>
      <c r="B103" s="193">
        <f>SUM(B104)</f>
        <v>1155.97</v>
      </c>
      <c r="C103" s="193">
        <f t="shared" si="4"/>
        <v>801</v>
      </c>
      <c r="D103" s="191">
        <f t="shared" si="3"/>
        <v>0.692924556865663</v>
      </c>
    </row>
    <row r="104" s="179" customFormat="1" spans="1:4">
      <c r="A104" s="192" t="s">
        <v>170</v>
      </c>
      <c r="B104" s="193">
        <f>SUM(B105)</f>
        <v>1155.97</v>
      </c>
      <c r="C104" s="193">
        <f>SUM(C105,C106)</f>
        <v>801</v>
      </c>
      <c r="D104" s="191">
        <f t="shared" si="3"/>
        <v>0.692924556865663</v>
      </c>
    </row>
    <row r="105" s="179" customFormat="1" spans="1:4">
      <c r="A105" s="192" t="s">
        <v>171</v>
      </c>
      <c r="B105" s="193">
        <v>1155.97</v>
      </c>
      <c r="C105" s="193">
        <v>1</v>
      </c>
      <c r="D105" s="191">
        <f t="shared" si="3"/>
        <v>0.000865074353140652</v>
      </c>
    </row>
    <row r="106" s="179" customFormat="1" spans="1:4">
      <c r="A106" s="192" t="s">
        <v>172</v>
      </c>
      <c r="B106" s="193"/>
      <c r="C106" s="193">
        <v>800</v>
      </c>
      <c r="D106" s="191">
        <f t="shared" si="3"/>
        <v>0</v>
      </c>
    </row>
    <row r="107" s="179" customFormat="1" spans="1:4">
      <c r="A107" s="192" t="s">
        <v>54</v>
      </c>
      <c r="B107" s="193">
        <f>SUM(B108,B112,B114,B116)</f>
        <v>36907.4</v>
      </c>
      <c r="C107" s="193">
        <f>SUM(C108,C112,C114,C116)</f>
        <v>2917.13</v>
      </c>
      <c r="D107" s="191">
        <f t="shared" si="3"/>
        <v>0.0790391628779052</v>
      </c>
    </row>
    <row r="108" s="179" customFormat="1" spans="1:4">
      <c r="A108" s="192" t="s">
        <v>173</v>
      </c>
      <c r="B108" s="193">
        <f>SUM(B109:B111)</f>
        <v>906.36</v>
      </c>
      <c r="C108" s="193">
        <f>SUM(C109:C111)</f>
        <v>1023.67</v>
      </c>
      <c r="D108" s="191">
        <f t="shared" si="3"/>
        <v>1.12942980714065</v>
      </c>
    </row>
    <row r="109" s="179" customFormat="1" spans="1:4">
      <c r="A109" s="192" t="s">
        <v>84</v>
      </c>
      <c r="B109" s="193">
        <v>394.35</v>
      </c>
      <c r="C109" s="193">
        <v>353.04</v>
      </c>
      <c r="D109" s="191">
        <f t="shared" si="3"/>
        <v>0.895245340433625</v>
      </c>
    </row>
    <row r="110" s="179" customFormat="1" spans="1:4">
      <c r="A110" s="192" t="s">
        <v>174</v>
      </c>
      <c r="B110" s="193">
        <v>317.74</v>
      </c>
      <c r="C110" s="193">
        <v>348.63</v>
      </c>
      <c r="D110" s="191">
        <f t="shared" si="3"/>
        <v>1.0972178510732</v>
      </c>
    </row>
    <row r="111" s="179" customFormat="1" spans="1:4">
      <c r="A111" s="192" t="s">
        <v>175</v>
      </c>
      <c r="B111" s="193">
        <v>194.27</v>
      </c>
      <c r="C111" s="193">
        <v>322</v>
      </c>
      <c r="D111" s="191">
        <f t="shared" si="3"/>
        <v>1.65748700262521</v>
      </c>
    </row>
    <row r="112" s="179" customFormat="1" spans="1:4">
      <c r="A112" s="192" t="s">
        <v>176</v>
      </c>
      <c r="B112" s="193">
        <f>SUM(B113)</f>
        <v>28219.05</v>
      </c>
      <c r="C112" s="193">
        <f>SUM(C113)</f>
        <v>615</v>
      </c>
      <c r="D112" s="191">
        <f t="shared" ref="D112:D128" si="5">IF(B112=0,0,C112/B112)</f>
        <v>0.0217937882387961</v>
      </c>
    </row>
    <row r="113" s="179" customFormat="1" spans="1:4">
      <c r="A113" s="192" t="s">
        <v>177</v>
      </c>
      <c r="B113" s="193">
        <v>28219.05</v>
      </c>
      <c r="C113" s="193">
        <v>615</v>
      </c>
      <c r="D113" s="191">
        <f t="shared" si="5"/>
        <v>0.0217937882387961</v>
      </c>
    </row>
    <row r="114" s="179" customFormat="1" spans="1:4">
      <c r="A114" s="192" t="s">
        <v>178</v>
      </c>
      <c r="B114" s="193">
        <f>SUM(B115)</f>
        <v>1106.99</v>
      </c>
      <c r="C114" s="193">
        <f>SUM(C115)</f>
        <v>1278.46</v>
      </c>
      <c r="D114" s="191">
        <f t="shared" si="5"/>
        <v>1.1548975148827</v>
      </c>
    </row>
    <row r="115" s="179" customFormat="1" spans="1:4">
      <c r="A115" s="192" t="s">
        <v>179</v>
      </c>
      <c r="B115" s="193">
        <v>1106.99</v>
      </c>
      <c r="C115" s="193">
        <v>1278.46</v>
      </c>
      <c r="D115" s="191">
        <f t="shared" si="5"/>
        <v>1.1548975148827</v>
      </c>
    </row>
    <row r="116" s="179" customFormat="1" spans="1:4">
      <c r="A116" s="192" t="s">
        <v>180</v>
      </c>
      <c r="B116" s="193">
        <f>SUM(B117)</f>
        <v>6675</v>
      </c>
      <c r="C116" s="193">
        <f>SUM(C117)</f>
        <v>0</v>
      </c>
      <c r="D116" s="191">
        <f t="shared" si="5"/>
        <v>0</v>
      </c>
    </row>
    <row r="117" s="179" customFormat="1" spans="1:4">
      <c r="A117" s="192" t="s">
        <v>181</v>
      </c>
      <c r="B117" s="193">
        <v>6675</v>
      </c>
      <c r="C117" s="193"/>
      <c r="D117" s="191">
        <f t="shared" si="5"/>
        <v>0</v>
      </c>
    </row>
    <row r="118" s="179" customFormat="1" spans="1:4">
      <c r="A118" s="192" t="s">
        <v>55</v>
      </c>
      <c r="B118" s="193">
        <f>SUM(B119,B128,B132,B136)</f>
        <v>8643.88</v>
      </c>
      <c r="C118" s="193">
        <f>SUM(C119,C128,C132,C136)</f>
        <v>7944.02</v>
      </c>
      <c r="D118" s="191">
        <f t="shared" si="5"/>
        <v>0.919034044896505</v>
      </c>
    </row>
    <row r="119" s="179" customFormat="1" spans="1:4">
      <c r="A119" s="192" t="s">
        <v>182</v>
      </c>
      <c r="B119" s="193">
        <f>SUM(B120:B127)</f>
        <v>3738.36</v>
      </c>
      <c r="C119" s="193">
        <f>SUM(C120:C127)</f>
        <v>3187.37</v>
      </c>
      <c r="D119" s="191">
        <f t="shared" si="5"/>
        <v>0.852611840486202</v>
      </c>
    </row>
    <row r="120" s="179" customFormat="1" spans="1:4">
      <c r="A120" s="192" t="s">
        <v>97</v>
      </c>
      <c r="B120" s="193">
        <v>429.81</v>
      </c>
      <c r="C120" s="193">
        <v>564.83</v>
      </c>
      <c r="D120" s="191">
        <f t="shared" si="5"/>
        <v>1.31413880551872</v>
      </c>
    </row>
    <row r="121" s="179" customFormat="1" spans="1:4">
      <c r="A121" s="192" t="s">
        <v>183</v>
      </c>
      <c r="B121" s="193">
        <v>431.14</v>
      </c>
      <c r="C121" s="193">
        <v>2614.54</v>
      </c>
      <c r="D121" s="191">
        <f t="shared" si="5"/>
        <v>6.06424827202301</v>
      </c>
    </row>
    <row r="122" s="179" customFormat="1" spans="1:4">
      <c r="A122" s="192" t="s">
        <v>184</v>
      </c>
      <c r="B122" s="193"/>
      <c r="C122" s="193">
        <v>1</v>
      </c>
      <c r="D122" s="191">
        <f t="shared" si="5"/>
        <v>0</v>
      </c>
    </row>
    <row r="123" s="179" customFormat="1" spans="1:4">
      <c r="A123" s="192" t="s">
        <v>185</v>
      </c>
      <c r="B123" s="193">
        <v>279.16</v>
      </c>
      <c r="C123" s="193"/>
      <c r="D123" s="191">
        <f t="shared" si="5"/>
        <v>0</v>
      </c>
    </row>
    <row r="124" s="179" customFormat="1" spans="1:4">
      <c r="A124" s="192" t="s">
        <v>186</v>
      </c>
      <c r="B124" s="193">
        <v>1604.96</v>
      </c>
      <c r="C124" s="193"/>
      <c r="D124" s="191">
        <f t="shared" si="5"/>
        <v>0</v>
      </c>
    </row>
    <row r="125" s="179" customFormat="1" spans="1:4">
      <c r="A125" s="192" t="s">
        <v>187</v>
      </c>
      <c r="B125" s="193">
        <v>10.02</v>
      </c>
      <c r="C125" s="193"/>
      <c r="D125" s="191">
        <f t="shared" si="5"/>
        <v>0</v>
      </c>
    </row>
    <row r="126" s="179" customFormat="1" spans="1:4">
      <c r="A126" s="192" t="s">
        <v>188</v>
      </c>
      <c r="B126" s="193"/>
      <c r="C126" s="193">
        <v>7</v>
      </c>
      <c r="D126" s="191">
        <f t="shared" si="5"/>
        <v>0</v>
      </c>
    </row>
    <row r="127" s="179" customFormat="1" spans="1:4">
      <c r="A127" s="192" t="s">
        <v>189</v>
      </c>
      <c r="B127" s="193">
        <v>983.27</v>
      </c>
      <c r="C127" s="193"/>
      <c r="D127" s="191">
        <f t="shared" si="5"/>
        <v>0</v>
      </c>
    </row>
    <row r="128" s="179" customFormat="1" spans="1:4">
      <c r="A128" s="192" t="s">
        <v>190</v>
      </c>
      <c r="B128" s="193">
        <f>SUM(B129:B131)</f>
        <v>300.3</v>
      </c>
      <c r="C128" s="193">
        <f>SUM(C129:C131)</f>
        <v>1050</v>
      </c>
      <c r="D128" s="191">
        <f t="shared" ref="D128:D159" si="6">IF(B128=0,0,C128/B128)</f>
        <v>3.4965034965035</v>
      </c>
    </row>
    <row r="129" s="179" customFormat="1" spans="1:4">
      <c r="A129" s="192" t="s">
        <v>191</v>
      </c>
      <c r="B129" s="193"/>
      <c r="C129" s="193">
        <v>700</v>
      </c>
      <c r="D129" s="191">
        <f t="shared" si="6"/>
        <v>0</v>
      </c>
    </row>
    <row r="130" s="179" customFormat="1" spans="1:4">
      <c r="A130" s="192" t="s">
        <v>192</v>
      </c>
      <c r="B130" s="193">
        <v>295.75</v>
      </c>
      <c r="C130" s="193">
        <v>300</v>
      </c>
      <c r="D130" s="191">
        <f t="shared" si="6"/>
        <v>1.01437024513948</v>
      </c>
    </row>
    <row r="131" s="179" customFormat="1" spans="1:4">
      <c r="A131" s="192" t="s">
        <v>193</v>
      </c>
      <c r="B131" s="193">
        <v>4.55</v>
      </c>
      <c r="C131" s="193">
        <v>50</v>
      </c>
      <c r="D131" s="191">
        <f t="shared" si="6"/>
        <v>10.989010989011</v>
      </c>
    </row>
    <row r="132" s="179" customFormat="1" spans="1:4">
      <c r="A132" s="192" t="s">
        <v>194</v>
      </c>
      <c r="B132" s="193">
        <f>SUM(B133:B135)</f>
        <v>2633.89</v>
      </c>
      <c r="C132" s="193">
        <f>SUM(C133:C135)</f>
        <v>1405.32</v>
      </c>
      <c r="D132" s="191">
        <f t="shared" si="6"/>
        <v>0.533553033725782</v>
      </c>
    </row>
    <row r="133" s="179" customFormat="1" spans="1:4">
      <c r="A133" s="192" t="s">
        <v>195</v>
      </c>
      <c r="B133" s="193">
        <v>2559.59</v>
      </c>
      <c r="C133" s="193">
        <v>1031.02</v>
      </c>
      <c r="D133" s="191">
        <f t="shared" si="6"/>
        <v>0.402806699510468</v>
      </c>
    </row>
    <row r="134" s="179" customFormat="1" spans="1:4">
      <c r="A134" s="192" t="s">
        <v>196</v>
      </c>
      <c r="B134" s="193"/>
      <c r="C134" s="193">
        <v>300</v>
      </c>
      <c r="D134" s="191">
        <f t="shared" si="6"/>
        <v>0</v>
      </c>
    </row>
    <row r="135" s="179" customFormat="1" spans="1:4">
      <c r="A135" s="192" t="s">
        <v>197</v>
      </c>
      <c r="B135" s="193">
        <v>74.3</v>
      </c>
      <c r="C135" s="193">
        <v>74.3</v>
      </c>
      <c r="D135" s="191">
        <f t="shared" si="6"/>
        <v>1</v>
      </c>
    </row>
    <row r="136" s="179" customFormat="1" spans="1:4">
      <c r="A136" s="192" t="s">
        <v>198</v>
      </c>
      <c r="B136" s="193">
        <f>SUM(B137:B138)</f>
        <v>1971.33</v>
      </c>
      <c r="C136" s="193">
        <f>SUM(C138,C137)</f>
        <v>2301.33</v>
      </c>
      <c r="D136" s="191">
        <f t="shared" si="6"/>
        <v>1.16739967433154</v>
      </c>
    </row>
    <row r="137" s="179" customFormat="1" spans="1:4">
      <c r="A137" s="192" t="s">
        <v>199</v>
      </c>
      <c r="B137" s="193">
        <v>79.98</v>
      </c>
      <c r="C137" s="193">
        <v>510.39</v>
      </c>
      <c r="D137" s="191">
        <f t="shared" si="6"/>
        <v>6.3814703675919</v>
      </c>
    </row>
    <row r="138" s="179" customFormat="1" spans="1:4">
      <c r="A138" s="192" t="s">
        <v>200</v>
      </c>
      <c r="B138" s="193">
        <v>1891.35</v>
      </c>
      <c r="C138" s="193">
        <v>1790.94</v>
      </c>
      <c r="D138" s="191">
        <f t="shared" si="6"/>
        <v>0.946910936632564</v>
      </c>
    </row>
    <row r="139" s="179" customFormat="1" spans="1:4">
      <c r="A139" s="192" t="s">
        <v>56</v>
      </c>
      <c r="B139" s="193">
        <f>SUM(B140)</f>
        <v>0</v>
      </c>
      <c r="C139" s="193">
        <f>SUM(C140)</f>
        <v>50</v>
      </c>
      <c r="D139" s="191">
        <f t="shared" si="6"/>
        <v>0</v>
      </c>
    </row>
    <row r="140" s="179" customFormat="1" spans="1:4">
      <c r="A140" s="192" t="s">
        <v>201</v>
      </c>
      <c r="B140" s="193">
        <f>SUM(B141)</f>
        <v>0</v>
      </c>
      <c r="C140" s="193">
        <f>SUM(C141)</f>
        <v>50</v>
      </c>
      <c r="D140" s="191">
        <f t="shared" si="6"/>
        <v>0</v>
      </c>
    </row>
    <row r="141" s="179" customFormat="1" spans="1:4">
      <c r="A141" s="192" t="s">
        <v>202</v>
      </c>
      <c r="B141" s="193"/>
      <c r="C141" s="193">
        <v>50</v>
      </c>
      <c r="D141" s="191">
        <f t="shared" si="6"/>
        <v>0</v>
      </c>
    </row>
    <row r="142" s="179" customFormat="1" spans="1:4">
      <c r="A142" s="192" t="s">
        <v>58</v>
      </c>
      <c r="B142" s="193">
        <f>SUM(B143)</f>
        <v>0.08</v>
      </c>
      <c r="C142" s="193">
        <f>SUM(C143)</f>
        <v>0.08</v>
      </c>
      <c r="D142" s="191">
        <f t="shared" si="6"/>
        <v>1</v>
      </c>
    </row>
    <row r="143" s="179" customFormat="1" spans="1:4">
      <c r="A143" s="192" t="s">
        <v>203</v>
      </c>
      <c r="B143" s="193">
        <f>SUM(B144)</f>
        <v>0.08</v>
      </c>
      <c r="C143" s="193">
        <f>SUM(C144)</f>
        <v>0.08</v>
      </c>
      <c r="D143" s="191">
        <f t="shared" si="6"/>
        <v>1</v>
      </c>
    </row>
    <row r="144" s="179" customFormat="1" spans="1:4">
      <c r="A144" s="192" t="s">
        <v>204</v>
      </c>
      <c r="B144" s="193">
        <v>0.08</v>
      </c>
      <c r="C144" s="193">
        <v>0.08</v>
      </c>
      <c r="D144" s="191">
        <f t="shared" si="6"/>
        <v>1</v>
      </c>
    </row>
    <row r="145" s="179" customFormat="1" spans="1:4">
      <c r="A145" s="192" t="s">
        <v>62</v>
      </c>
      <c r="B145" s="193">
        <f>SUM(B146,B150)</f>
        <v>642.26</v>
      </c>
      <c r="C145" s="193">
        <f>SUM(C146,C150)</f>
        <v>350</v>
      </c>
      <c r="D145" s="191">
        <f t="shared" si="6"/>
        <v>0.544950643041759</v>
      </c>
    </row>
    <row r="146" s="179" customFormat="1" spans="1:4">
      <c r="A146" s="192" t="s">
        <v>205</v>
      </c>
      <c r="B146" s="193">
        <f>SUM(B147:B149)</f>
        <v>517.91</v>
      </c>
      <c r="C146" s="193">
        <f>SUM(C147:C149)</f>
        <v>200</v>
      </c>
      <c r="D146" s="191">
        <f t="shared" si="6"/>
        <v>0.386167480836439</v>
      </c>
    </row>
    <row r="147" s="179" customFormat="1" spans="1:4">
      <c r="A147" s="192" t="s">
        <v>206</v>
      </c>
      <c r="B147" s="193">
        <v>60</v>
      </c>
      <c r="C147" s="193">
        <v>100</v>
      </c>
      <c r="D147" s="191">
        <f t="shared" si="6"/>
        <v>1.66666666666667</v>
      </c>
    </row>
    <row r="148" s="179" customFormat="1" spans="1:4">
      <c r="A148" s="192" t="s">
        <v>207</v>
      </c>
      <c r="B148" s="193">
        <v>357.91</v>
      </c>
      <c r="C148" s="193">
        <v>100</v>
      </c>
      <c r="D148" s="191">
        <f t="shared" si="6"/>
        <v>0.279399849124081</v>
      </c>
    </row>
    <row r="149" s="179" customFormat="1" spans="1:4">
      <c r="A149" s="192" t="s">
        <v>208</v>
      </c>
      <c r="B149" s="193">
        <v>100</v>
      </c>
      <c r="C149" s="193"/>
      <c r="D149" s="191">
        <f t="shared" si="6"/>
        <v>0</v>
      </c>
    </row>
    <row r="150" s="179" customFormat="1" spans="1:4">
      <c r="A150" s="192" t="s">
        <v>209</v>
      </c>
      <c r="B150" s="193">
        <f>SUM(B151)</f>
        <v>124.35</v>
      </c>
      <c r="C150" s="193">
        <f>SUM(C151)</f>
        <v>150</v>
      </c>
      <c r="D150" s="191">
        <f t="shared" si="6"/>
        <v>1.20627261761158</v>
      </c>
    </row>
    <row r="151" s="179" customFormat="1" spans="1:4">
      <c r="A151" s="192" t="s">
        <v>210</v>
      </c>
      <c r="B151" s="193">
        <v>124.35</v>
      </c>
      <c r="C151" s="193">
        <v>150</v>
      </c>
      <c r="D151" s="191">
        <f t="shared" si="6"/>
        <v>1.20627261761158</v>
      </c>
    </row>
    <row r="152" s="179" customFormat="1" spans="1:4">
      <c r="A152" s="192" t="s">
        <v>64</v>
      </c>
      <c r="B152" s="193">
        <f>SUM(B153,B155)</f>
        <v>10809.92</v>
      </c>
      <c r="C152" s="193">
        <f>SUM(C153,C155)</f>
        <v>3582.99</v>
      </c>
      <c r="D152" s="191">
        <f t="shared" si="6"/>
        <v>0.331453886800272</v>
      </c>
    </row>
    <row r="153" s="179" customFormat="1" spans="1:4">
      <c r="A153" s="192" t="s">
        <v>211</v>
      </c>
      <c r="B153" s="193">
        <f>SUM(B154)</f>
        <v>149.34</v>
      </c>
      <c r="C153" s="193">
        <f>SUM(C154)</f>
        <v>273.37</v>
      </c>
      <c r="D153" s="191">
        <f t="shared" si="6"/>
        <v>1.83052095888576</v>
      </c>
    </row>
    <row r="154" s="179" customFormat="1" spans="1:4">
      <c r="A154" s="192" t="s">
        <v>212</v>
      </c>
      <c r="B154" s="193">
        <v>149.34</v>
      </c>
      <c r="C154" s="193">
        <v>273.37</v>
      </c>
      <c r="D154" s="191">
        <f t="shared" si="6"/>
        <v>1.83052095888576</v>
      </c>
    </row>
    <row r="155" s="179" customFormat="1" spans="1:4">
      <c r="A155" s="192" t="s">
        <v>213</v>
      </c>
      <c r="B155" s="193">
        <f>SUM(B156:B156)</f>
        <v>10660.58</v>
      </c>
      <c r="C155" s="193">
        <f>SUM(C156:C156)</f>
        <v>3309.62</v>
      </c>
      <c r="D155" s="191">
        <f t="shared" si="6"/>
        <v>0.31045402782963</v>
      </c>
    </row>
    <row r="156" s="179" customFormat="1" spans="1:4">
      <c r="A156" s="192" t="s">
        <v>214</v>
      </c>
      <c r="B156" s="193">
        <v>10660.58</v>
      </c>
      <c r="C156" s="193">
        <v>3309.62</v>
      </c>
      <c r="D156" s="191">
        <f t="shared" si="6"/>
        <v>0.31045402782963</v>
      </c>
    </row>
    <row r="157" s="179" customFormat="1" spans="1:4">
      <c r="A157" s="192" t="s">
        <v>66</v>
      </c>
      <c r="B157" s="193">
        <f>SUM(B158)</f>
        <v>1504.75</v>
      </c>
      <c r="C157" s="193"/>
      <c r="D157" s="191">
        <f t="shared" si="6"/>
        <v>0</v>
      </c>
    </row>
    <row r="158" s="179" customFormat="1" spans="1:4">
      <c r="A158" s="192" t="s">
        <v>215</v>
      </c>
      <c r="B158" s="193">
        <f>SUM(B159)</f>
        <v>1504.75</v>
      </c>
      <c r="C158" s="193"/>
      <c r="D158" s="191">
        <f t="shared" si="6"/>
        <v>0</v>
      </c>
    </row>
    <row r="159" s="179" customFormat="1" spans="1:4">
      <c r="A159" s="192" t="s">
        <v>216</v>
      </c>
      <c r="B159" s="193">
        <v>1504.75</v>
      </c>
      <c r="C159" s="194"/>
      <c r="D159" s="191">
        <f t="shared" si="6"/>
        <v>0</v>
      </c>
    </row>
  </sheetData>
  <mergeCells count="2">
    <mergeCell ref="A1:D1"/>
    <mergeCell ref="A2:D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99"/>
  <sheetViews>
    <sheetView topLeftCell="A83" workbookViewId="0">
      <selection activeCell="C94" sqref="C94"/>
    </sheetView>
  </sheetViews>
  <sheetFormatPr defaultColWidth="9" defaultRowHeight="12.75" customHeight="1" outlineLevelCol="4"/>
  <cols>
    <col min="1" max="1" width="32" style="152" customWidth="1"/>
    <col min="2" max="2" width="15.125" style="153" customWidth="1"/>
    <col min="3" max="3" width="32.5" style="152" customWidth="1"/>
    <col min="4" max="4" width="19.125" style="153" customWidth="1"/>
    <col min="5" max="16384" width="9" style="154"/>
  </cols>
  <sheetData>
    <row r="1" ht="18.75" customHeight="1" spans="1:4">
      <c r="A1" s="155" t="s">
        <v>217</v>
      </c>
      <c r="B1" s="156"/>
      <c r="C1" s="157"/>
      <c r="D1" s="156"/>
    </row>
    <row r="2" ht="18.75" customHeight="1" spans="1:4">
      <c r="A2" s="157"/>
      <c r="B2" s="156"/>
      <c r="C2" s="157"/>
      <c r="D2" s="156"/>
    </row>
    <row r="3" ht="23.1" customHeight="1" spans="1:4">
      <c r="A3" s="158" t="s">
        <v>218</v>
      </c>
      <c r="B3" s="156"/>
      <c r="C3" s="157"/>
      <c r="D3" s="159" t="s">
        <v>1</v>
      </c>
    </row>
    <row r="4" ht="16.5" customHeight="1" spans="1:4">
      <c r="A4" s="160" t="s">
        <v>219</v>
      </c>
      <c r="B4" s="161" t="s">
        <v>220</v>
      </c>
      <c r="C4" s="160" t="s">
        <v>219</v>
      </c>
      <c r="D4" s="161" t="s">
        <v>221</v>
      </c>
    </row>
    <row r="5" ht="16.5" customHeight="1" spans="1:4">
      <c r="A5" s="160"/>
      <c r="B5" s="161"/>
      <c r="C5" s="160"/>
      <c r="D5" s="161"/>
    </row>
    <row r="6" ht="18.75" customHeight="1" spans="1:4">
      <c r="A6" s="162" t="s">
        <v>222</v>
      </c>
      <c r="B6" s="163">
        <f>SUM(B7:B10)</f>
        <v>3225.16</v>
      </c>
      <c r="C6" s="164" t="s">
        <v>222</v>
      </c>
      <c r="D6" s="163">
        <f>SUM(D7:D10)</f>
        <v>1.05</v>
      </c>
    </row>
    <row r="7" ht="18.75" customHeight="1" spans="1:4">
      <c r="A7" s="165" t="s">
        <v>223</v>
      </c>
      <c r="B7" s="166">
        <v>808.23</v>
      </c>
      <c r="C7" s="167" t="s">
        <v>223</v>
      </c>
      <c r="D7" s="166"/>
    </row>
    <row r="8" ht="18.75" customHeight="1" spans="1:4">
      <c r="A8" s="165" t="s">
        <v>224</v>
      </c>
      <c r="B8" s="166">
        <v>268.19</v>
      </c>
      <c r="C8" s="167" t="s">
        <v>224</v>
      </c>
      <c r="D8" s="166"/>
    </row>
    <row r="9" ht="18.75" customHeight="1" spans="1:4">
      <c r="A9" s="165" t="s">
        <v>225</v>
      </c>
      <c r="B9" s="166">
        <v>385.96</v>
      </c>
      <c r="C9" s="167" t="s">
        <v>225</v>
      </c>
      <c r="D9" s="166"/>
    </row>
    <row r="10" ht="18.75" customHeight="1" spans="1:4">
      <c r="A10" s="165" t="s">
        <v>226</v>
      </c>
      <c r="B10" s="166">
        <v>1762.78</v>
      </c>
      <c r="C10" s="167" t="s">
        <v>226</v>
      </c>
      <c r="D10" s="166">
        <v>1.05</v>
      </c>
    </row>
    <row r="11" ht="18.75" customHeight="1" spans="1:4">
      <c r="A11" s="168" t="s">
        <v>227</v>
      </c>
      <c r="B11" s="169">
        <f>SUM(B12:B22)</f>
        <v>739.85</v>
      </c>
      <c r="C11" s="170" t="s">
        <v>227</v>
      </c>
      <c r="D11" s="169">
        <f>SUM(D12:D22)</f>
        <v>905.69</v>
      </c>
    </row>
    <row r="12" ht="18.75" customHeight="1" spans="1:4">
      <c r="A12" s="165" t="s">
        <v>228</v>
      </c>
      <c r="B12" s="166">
        <v>518.6</v>
      </c>
      <c r="C12" s="167" t="s">
        <v>228</v>
      </c>
      <c r="D12" s="166">
        <v>277.08</v>
      </c>
    </row>
    <row r="13" ht="18.75" customHeight="1" spans="1:4">
      <c r="A13" s="165" t="s">
        <v>229</v>
      </c>
      <c r="B13" s="166"/>
      <c r="C13" s="167" t="s">
        <v>229</v>
      </c>
      <c r="D13" s="166"/>
    </row>
    <row r="14" ht="18.75" customHeight="1" spans="1:4">
      <c r="A14" s="165" t="s">
        <v>230</v>
      </c>
      <c r="B14" s="166">
        <v>7.92</v>
      </c>
      <c r="C14" s="167" t="s">
        <v>230</v>
      </c>
      <c r="D14" s="166">
        <v>7</v>
      </c>
    </row>
    <row r="15" ht="18.75" customHeight="1" spans="1:4">
      <c r="A15" s="165" t="s">
        <v>231</v>
      </c>
      <c r="B15" s="166"/>
      <c r="C15" s="167" t="s">
        <v>231</v>
      </c>
      <c r="D15" s="166">
        <v>21.01</v>
      </c>
    </row>
    <row r="16" ht="18.75" customHeight="1" spans="1:4">
      <c r="A16" s="165" t="s">
        <v>232</v>
      </c>
      <c r="B16" s="166">
        <v>4.8</v>
      </c>
      <c r="C16" s="167" t="s">
        <v>232</v>
      </c>
      <c r="D16" s="166">
        <v>598.5</v>
      </c>
    </row>
    <row r="17" ht="18.75" customHeight="1" spans="1:4">
      <c r="A17" s="165" t="s">
        <v>233</v>
      </c>
      <c r="B17" s="166"/>
      <c r="C17" s="167" t="s">
        <v>233</v>
      </c>
      <c r="D17" s="166"/>
    </row>
    <row r="18" ht="18.75" customHeight="1" spans="1:4">
      <c r="A18" s="165" t="s">
        <v>234</v>
      </c>
      <c r="B18" s="166"/>
      <c r="C18" s="167" t="s">
        <v>234</v>
      </c>
      <c r="D18" s="166"/>
    </row>
    <row r="19" ht="18.75" customHeight="1" spans="1:4">
      <c r="A19" s="165" t="s">
        <v>235</v>
      </c>
      <c r="B19" s="166"/>
      <c r="C19" s="167" t="s">
        <v>235</v>
      </c>
      <c r="D19" s="166"/>
    </row>
    <row r="20" ht="18.75" customHeight="1" spans="1:4">
      <c r="A20" s="165" t="s">
        <v>236</v>
      </c>
      <c r="B20" s="166">
        <v>24.63</v>
      </c>
      <c r="C20" s="167" t="s">
        <v>236</v>
      </c>
      <c r="D20" s="166">
        <v>2.1</v>
      </c>
    </row>
    <row r="21" ht="18.75" customHeight="1" spans="1:4">
      <c r="A21" s="171" t="s">
        <v>237</v>
      </c>
      <c r="B21" s="166"/>
      <c r="C21" s="172" t="s">
        <v>237</v>
      </c>
      <c r="D21" s="166"/>
    </row>
    <row r="22" ht="18.75" customHeight="1" spans="1:4">
      <c r="A22" s="165" t="s">
        <v>238</v>
      </c>
      <c r="B22" s="166">
        <v>183.9</v>
      </c>
      <c r="C22" s="167" t="s">
        <v>238</v>
      </c>
      <c r="D22" s="166"/>
    </row>
    <row r="23" s="151" customFormat="1" ht="18.75" customHeight="1" spans="1:4">
      <c r="A23" s="168" t="s">
        <v>239</v>
      </c>
      <c r="B23" s="169">
        <f>SUM(B24:B30)</f>
        <v>18.16</v>
      </c>
      <c r="C23" s="170" t="s">
        <v>239</v>
      </c>
      <c r="D23" s="169">
        <f>SUM(D24:D30)</f>
        <v>4383.39</v>
      </c>
    </row>
    <row r="24" ht="18.75" customHeight="1" spans="1:4">
      <c r="A24" s="165" t="s">
        <v>240</v>
      </c>
      <c r="B24" s="166"/>
      <c r="C24" s="167" t="s">
        <v>240</v>
      </c>
      <c r="D24" s="166"/>
    </row>
    <row r="25" ht="18.75" customHeight="1" spans="1:4">
      <c r="A25" s="165" t="s">
        <v>241</v>
      </c>
      <c r="B25" s="166"/>
      <c r="C25" s="167" t="s">
        <v>241</v>
      </c>
      <c r="D25" s="166">
        <v>567.72</v>
      </c>
    </row>
    <row r="26" ht="18.75" customHeight="1" spans="1:4">
      <c r="A26" s="165" t="s">
        <v>242</v>
      </c>
      <c r="B26" s="166"/>
      <c r="C26" s="167" t="s">
        <v>242</v>
      </c>
      <c r="D26" s="166"/>
    </row>
    <row r="27" ht="18.75" customHeight="1" spans="1:4">
      <c r="A27" s="165" t="s">
        <v>243</v>
      </c>
      <c r="B27" s="166"/>
      <c r="C27" s="167" t="s">
        <v>243</v>
      </c>
      <c r="D27" s="166"/>
    </row>
    <row r="28" ht="18.75" customHeight="1" spans="1:4">
      <c r="A28" s="165" t="s">
        <v>244</v>
      </c>
      <c r="B28" s="166">
        <v>18.16</v>
      </c>
      <c r="C28" s="167" t="s">
        <v>244</v>
      </c>
      <c r="D28" s="166">
        <v>94.17</v>
      </c>
    </row>
    <row r="29" ht="18.75" customHeight="1" spans="1:4">
      <c r="A29" s="165" t="s">
        <v>245</v>
      </c>
      <c r="B29" s="166"/>
      <c r="C29" s="167" t="s">
        <v>245</v>
      </c>
      <c r="D29" s="166">
        <v>3721.5</v>
      </c>
    </row>
    <row r="30" ht="18.75" customHeight="1" spans="1:4">
      <c r="A30" s="165" t="s">
        <v>246</v>
      </c>
      <c r="B30" s="166"/>
      <c r="C30" s="167" t="s">
        <v>246</v>
      </c>
      <c r="D30" s="166"/>
    </row>
    <row r="31" ht="18.75" customHeight="1" spans="1:4">
      <c r="A31" s="168" t="s">
        <v>247</v>
      </c>
      <c r="B31" s="169">
        <f>SUM(B32:B37)</f>
        <v>0</v>
      </c>
      <c r="C31" s="170" t="s">
        <v>247</v>
      </c>
      <c r="D31" s="169">
        <f>SUM(D32:D37)</f>
        <v>109.62</v>
      </c>
    </row>
    <row r="32" ht="18.75" customHeight="1" spans="1:4">
      <c r="A32" s="165" t="s">
        <v>240</v>
      </c>
      <c r="B32" s="166"/>
      <c r="C32" s="167" t="s">
        <v>240</v>
      </c>
      <c r="D32" s="166"/>
    </row>
    <row r="33" ht="18.75" customHeight="1" spans="1:4">
      <c r="A33" s="165" t="s">
        <v>241</v>
      </c>
      <c r="B33" s="166"/>
      <c r="C33" s="167" t="s">
        <v>241</v>
      </c>
      <c r="D33" s="166">
        <v>109.62</v>
      </c>
    </row>
    <row r="34" ht="18.75" customHeight="1" spans="1:4">
      <c r="A34" s="165" t="s">
        <v>242</v>
      </c>
      <c r="B34" s="166"/>
      <c r="C34" s="167" t="s">
        <v>242</v>
      </c>
      <c r="D34" s="166"/>
    </row>
    <row r="35" ht="18.75" customHeight="1" spans="1:4">
      <c r="A35" s="165" t="s">
        <v>244</v>
      </c>
      <c r="B35" s="166"/>
      <c r="C35" s="167" t="s">
        <v>244</v>
      </c>
      <c r="D35" s="166"/>
    </row>
    <row r="36" ht="18.75" customHeight="1" spans="1:4">
      <c r="A36" s="165" t="s">
        <v>245</v>
      </c>
      <c r="B36" s="166"/>
      <c r="C36" s="167" t="s">
        <v>245</v>
      </c>
      <c r="D36" s="166"/>
    </row>
    <row r="37" ht="18.75" customHeight="1" spans="1:4">
      <c r="A37" s="165" t="s">
        <v>246</v>
      </c>
      <c r="B37" s="166"/>
      <c r="C37" s="167" t="s">
        <v>246</v>
      </c>
      <c r="D37" s="166"/>
    </row>
    <row r="38" s="151" customFormat="1" ht="18.75" customHeight="1" spans="1:5">
      <c r="A38" s="168" t="s">
        <v>248</v>
      </c>
      <c r="B38" s="169">
        <f>SUM(B39:B41)</f>
        <v>8811.52</v>
      </c>
      <c r="C38" s="170" t="s">
        <v>248</v>
      </c>
      <c r="D38" s="169">
        <f>SUM(D39:D41)</f>
        <v>6380.77</v>
      </c>
      <c r="E38" s="173"/>
    </row>
    <row r="39" ht="18.75" customHeight="1" spans="1:4">
      <c r="A39" s="165" t="s">
        <v>249</v>
      </c>
      <c r="B39" s="166">
        <v>7773.12</v>
      </c>
      <c r="C39" s="167" t="s">
        <v>249</v>
      </c>
      <c r="D39" s="166">
        <v>877.66</v>
      </c>
    </row>
    <row r="40" ht="18.75" customHeight="1" spans="1:4">
      <c r="A40" s="165" t="s">
        <v>250</v>
      </c>
      <c r="B40" s="166">
        <v>1038.4</v>
      </c>
      <c r="C40" s="167" t="s">
        <v>250</v>
      </c>
      <c r="D40" s="166">
        <v>5503.11</v>
      </c>
    </row>
    <row r="41" ht="18.75" customHeight="1" spans="1:4">
      <c r="A41" s="165" t="s">
        <v>251</v>
      </c>
      <c r="B41" s="166"/>
      <c r="C41" s="167" t="s">
        <v>251</v>
      </c>
      <c r="D41" s="166"/>
    </row>
    <row r="42" ht="18.75" customHeight="1" spans="1:4">
      <c r="A42" s="168" t="s">
        <v>252</v>
      </c>
      <c r="B42" s="169">
        <f>SUM(B43:B44)</f>
        <v>8.46</v>
      </c>
      <c r="C42" s="170" t="s">
        <v>252</v>
      </c>
      <c r="D42" s="169">
        <f>SUM(D43:D44)</f>
        <v>2005.35</v>
      </c>
    </row>
    <row r="43" ht="18.75" customHeight="1" spans="1:4">
      <c r="A43" s="165" t="s">
        <v>253</v>
      </c>
      <c r="B43" s="166">
        <v>8.46</v>
      </c>
      <c r="C43" s="167" t="s">
        <v>253</v>
      </c>
      <c r="D43" s="166">
        <v>2005.35</v>
      </c>
    </row>
    <row r="44" ht="18.75" customHeight="1" spans="1:4">
      <c r="A44" s="165" t="s">
        <v>254</v>
      </c>
      <c r="B44" s="166"/>
      <c r="C44" s="167" t="s">
        <v>254</v>
      </c>
      <c r="D44" s="166"/>
    </row>
    <row r="45" ht="18.75" customHeight="1" spans="1:4">
      <c r="A45" s="168" t="s">
        <v>255</v>
      </c>
      <c r="B45" s="169">
        <f>SUM(B46:B51)</f>
        <v>0</v>
      </c>
      <c r="C45" s="170" t="s">
        <v>255</v>
      </c>
      <c r="D45" s="169">
        <f>SUM(D46:D51)</f>
        <v>1551.46</v>
      </c>
    </row>
    <row r="46" ht="18.75" customHeight="1" spans="1:4">
      <c r="A46" s="165" t="s">
        <v>256</v>
      </c>
      <c r="B46" s="166"/>
      <c r="C46" s="167" t="s">
        <v>256</v>
      </c>
      <c r="D46" s="166">
        <v>1551.46</v>
      </c>
    </row>
    <row r="47" ht="18.75" customHeight="1" spans="1:4">
      <c r="A47" s="165" t="s">
        <v>257</v>
      </c>
      <c r="B47" s="166"/>
      <c r="C47" s="167" t="s">
        <v>257</v>
      </c>
      <c r="D47" s="166"/>
    </row>
    <row r="48" ht="18.75" customHeight="1" spans="1:4">
      <c r="A48" s="171" t="s">
        <v>258</v>
      </c>
      <c r="B48" s="166"/>
      <c r="C48" s="172" t="s">
        <v>258</v>
      </c>
      <c r="D48" s="166"/>
    </row>
    <row r="49" ht="18.75" customHeight="1" spans="1:4">
      <c r="A49" s="171" t="s">
        <v>256</v>
      </c>
      <c r="B49" s="166"/>
      <c r="C49" s="172" t="s">
        <v>256</v>
      </c>
      <c r="D49" s="166"/>
    </row>
    <row r="50" ht="18.75" customHeight="1" spans="1:4">
      <c r="A50" s="171" t="s">
        <v>257</v>
      </c>
      <c r="B50" s="166"/>
      <c r="C50" s="172" t="s">
        <v>257</v>
      </c>
      <c r="D50" s="166"/>
    </row>
    <row r="51" ht="18.75" customHeight="1" spans="1:4">
      <c r="A51" s="165" t="s">
        <v>259</v>
      </c>
      <c r="B51" s="166"/>
      <c r="C51" s="167" t="s">
        <v>260</v>
      </c>
      <c r="D51" s="166"/>
    </row>
    <row r="52" ht="18.75" customHeight="1" spans="1:4">
      <c r="A52" s="168" t="s">
        <v>261</v>
      </c>
      <c r="B52" s="169">
        <v>0</v>
      </c>
      <c r="C52" s="170" t="s">
        <v>261</v>
      </c>
      <c r="D52" s="169">
        <v>0</v>
      </c>
    </row>
    <row r="53" ht="18.75" customHeight="1" spans="1:4">
      <c r="A53" s="165" t="s">
        <v>262</v>
      </c>
      <c r="B53" s="166"/>
      <c r="C53" s="167" t="s">
        <v>263</v>
      </c>
      <c r="D53" s="166"/>
    </row>
    <row r="54" ht="18.75" customHeight="1" spans="1:4">
      <c r="A54" s="165" t="s">
        <v>264</v>
      </c>
      <c r="B54" s="166"/>
      <c r="C54" s="167" t="s">
        <v>265</v>
      </c>
      <c r="D54" s="166"/>
    </row>
    <row r="55" ht="18.75" customHeight="1" spans="1:4">
      <c r="A55" s="171" t="s">
        <v>266</v>
      </c>
      <c r="B55" s="166"/>
      <c r="C55" s="172" t="s">
        <v>260</v>
      </c>
      <c r="D55" s="174"/>
    </row>
    <row r="56" ht="18.75" customHeight="1" spans="1:4">
      <c r="A56" s="168" t="s">
        <v>267</v>
      </c>
      <c r="B56" s="169">
        <f>SUM(B57:B61)</f>
        <v>124.56</v>
      </c>
      <c r="C56" s="170" t="s">
        <v>267</v>
      </c>
      <c r="D56" s="169">
        <f>SUM(D57:D61)</f>
        <v>3120.63</v>
      </c>
    </row>
    <row r="57" ht="18.75" customHeight="1" spans="1:4">
      <c r="A57" s="165" t="s">
        <v>268</v>
      </c>
      <c r="B57" s="166">
        <v>20.01</v>
      </c>
      <c r="C57" s="167" t="s">
        <v>269</v>
      </c>
      <c r="D57" s="166">
        <v>380.59</v>
      </c>
    </row>
    <row r="58" ht="18.75" customHeight="1" spans="1:4">
      <c r="A58" s="165" t="s">
        <v>270</v>
      </c>
      <c r="B58" s="166"/>
      <c r="C58" s="167" t="s">
        <v>271</v>
      </c>
      <c r="D58" s="166"/>
    </row>
    <row r="59" ht="18.75" customHeight="1" spans="1:4">
      <c r="A59" s="165" t="s">
        <v>272</v>
      </c>
      <c r="B59" s="166"/>
      <c r="C59" s="167" t="s">
        <v>273</v>
      </c>
      <c r="D59" s="166">
        <v>2614.54</v>
      </c>
    </row>
    <row r="60" ht="18.75" customHeight="1" spans="1:4">
      <c r="A60" s="165" t="s">
        <v>274</v>
      </c>
      <c r="B60" s="166">
        <v>71.79</v>
      </c>
      <c r="C60" s="167" t="s">
        <v>275</v>
      </c>
      <c r="D60" s="166"/>
    </row>
    <row r="61" ht="18.75" customHeight="1" spans="1:4">
      <c r="A61" s="165" t="s">
        <v>276</v>
      </c>
      <c r="B61" s="166">
        <v>32.76</v>
      </c>
      <c r="C61" s="167" t="s">
        <v>277</v>
      </c>
      <c r="D61" s="166">
        <v>125.5</v>
      </c>
    </row>
    <row r="62" ht="18.75" customHeight="1" spans="1:4">
      <c r="A62" s="168" t="s">
        <v>278</v>
      </c>
      <c r="B62" s="169">
        <v>0</v>
      </c>
      <c r="C62" s="170" t="s">
        <v>278</v>
      </c>
      <c r="D62" s="169">
        <v>0</v>
      </c>
    </row>
    <row r="63" ht="18.75" customHeight="1" spans="1:4">
      <c r="A63" s="165" t="s">
        <v>279</v>
      </c>
      <c r="B63" s="166"/>
      <c r="C63" s="167" t="s">
        <v>280</v>
      </c>
      <c r="D63" s="166"/>
    </row>
    <row r="64" ht="18.75" customHeight="1" spans="1:4">
      <c r="A64" s="165" t="s">
        <v>281</v>
      </c>
      <c r="B64" s="166"/>
      <c r="C64" s="167" t="s">
        <v>282</v>
      </c>
      <c r="D64" s="166"/>
    </row>
    <row r="65" ht="18.75" customHeight="1" spans="1:4">
      <c r="A65" s="168" t="s">
        <v>283</v>
      </c>
      <c r="B65" s="169">
        <f>SUM(B66:B69)</f>
        <v>0</v>
      </c>
      <c r="C65" s="170" t="s">
        <v>283</v>
      </c>
      <c r="D65" s="169">
        <f>SUM(D66:D69)</f>
        <v>0</v>
      </c>
    </row>
    <row r="66" ht="18.75" customHeight="1" spans="1:4">
      <c r="A66" s="165" t="s">
        <v>284</v>
      </c>
      <c r="B66" s="166"/>
      <c r="C66" s="167" t="s">
        <v>285</v>
      </c>
      <c r="D66" s="166"/>
    </row>
    <row r="67" ht="18.75" customHeight="1" spans="1:4">
      <c r="A67" s="165" t="s">
        <v>286</v>
      </c>
      <c r="B67" s="166"/>
      <c r="C67" s="167" t="s">
        <v>287</v>
      </c>
      <c r="D67" s="166"/>
    </row>
    <row r="68" ht="18.75" customHeight="1" spans="1:4">
      <c r="A68" s="165" t="s">
        <v>288</v>
      </c>
      <c r="B68" s="166"/>
      <c r="C68" s="167" t="s">
        <v>289</v>
      </c>
      <c r="D68" s="166"/>
    </row>
    <row r="69" ht="18.75" customHeight="1" spans="1:4">
      <c r="A69" s="165" t="s">
        <v>290</v>
      </c>
      <c r="B69" s="166"/>
      <c r="C69" s="167" t="s">
        <v>291</v>
      </c>
      <c r="D69" s="166"/>
    </row>
    <row r="70" ht="18.75" customHeight="1" spans="1:4">
      <c r="A70" s="168" t="s">
        <v>292</v>
      </c>
      <c r="B70" s="169">
        <v>0</v>
      </c>
      <c r="C70" s="170" t="s">
        <v>292</v>
      </c>
      <c r="D70" s="169">
        <v>0</v>
      </c>
    </row>
    <row r="71" ht="18.75" customHeight="1" spans="1:4">
      <c r="A71" s="165" t="s">
        <v>293</v>
      </c>
      <c r="B71" s="166"/>
      <c r="C71" s="167" t="s">
        <v>294</v>
      </c>
      <c r="D71" s="166"/>
    </row>
    <row r="72" ht="18.75" customHeight="1" spans="1:4">
      <c r="A72" s="165" t="s">
        <v>295</v>
      </c>
      <c r="B72" s="166"/>
      <c r="C72" s="167" t="s">
        <v>296</v>
      </c>
      <c r="D72" s="166"/>
    </row>
    <row r="73" ht="18.75" customHeight="1" spans="1:4">
      <c r="A73" s="168" t="s">
        <v>297</v>
      </c>
      <c r="B73" s="169">
        <v>0</v>
      </c>
      <c r="C73" s="170" t="s">
        <v>297</v>
      </c>
      <c r="D73" s="169">
        <v>0</v>
      </c>
    </row>
    <row r="74" ht="18.75" customHeight="1" spans="1:4">
      <c r="A74" s="165" t="s">
        <v>298</v>
      </c>
      <c r="B74" s="166"/>
      <c r="C74" s="167" t="s">
        <v>299</v>
      </c>
      <c r="D74" s="166"/>
    </row>
    <row r="75" ht="18.75" customHeight="1" spans="1:4">
      <c r="A75" s="165" t="s">
        <v>300</v>
      </c>
      <c r="B75" s="166"/>
      <c r="C75" s="167" t="s">
        <v>301</v>
      </c>
      <c r="D75" s="166"/>
    </row>
    <row r="76" ht="18.75" customHeight="1" spans="1:4">
      <c r="A76" s="165" t="s">
        <v>302</v>
      </c>
      <c r="B76" s="166"/>
      <c r="C76" s="167" t="s">
        <v>303</v>
      </c>
      <c r="D76" s="166"/>
    </row>
    <row r="77" ht="18.75" customHeight="1" spans="1:4">
      <c r="A77" s="165" t="s">
        <v>304</v>
      </c>
      <c r="B77" s="166"/>
      <c r="C77" s="167" t="s">
        <v>305</v>
      </c>
      <c r="D77" s="166"/>
    </row>
    <row r="78" ht="18.75" customHeight="1" spans="1:4">
      <c r="A78" s="168" t="s">
        <v>306</v>
      </c>
      <c r="B78" s="169">
        <v>0</v>
      </c>
      <c r="C78" s="170" t="s">
        <v>306</v>
      </c>
      <c r="D78" s="169">
        <v>0</v>
      </c>
    </row>
    <row r="79" ht="18.75" customHeight="1" spans="1:4">
      <c r="A79" s="165" t="s">
        <v>307</v>
      </c>
      <c r="B79" s="166"/>
      <c r="C79" s="167" t="s">
        <v>308</v>
      </c>
      <c r="D79" s="166"/>
    </row>
    <row r="80" ht="18.75" customHeight="1" spans="1:4">
      <c r="A80" s="165" t="s">
        <v>309</v>
      </c>
      <c r="B80" s="166"/>
      <c r="C80" s="167" t="s">
        <v>310</v>
      </c>
      <c r="D80" s="166"/>
    </row>
    <row r="81" s="152" customFormat="1" ht="18.75" customHeight="1" spans="1:4">
      <c r="A81" s="168" t="s">
        <v>65</v>
      </c>
      <c r="B81" s="169">
        <v>0</v>
      </c>
      <c r="C81" s="170" t="s">
        <v>65</v>
      </c>
      <c r="D81" s="169">
        <v>0</v>
      </c>
    </row>
    <row r="82" s="152" customFormat="1" ht="18.75" customHeight="1" spans="1:4">
      <c r="A82" s="171" t="s">
        <v>307</v>
      </c>
      <c r="B82" s="174"/>
      <c r="C82" s="172" t="s">
        <v>308</v>
      </c>
      <c r="D82" s="174"/>
    </row>
    <row r="83" s="152" customFormat="1" ht="18.75" customHeight="1" spans="1:4">
      <c r="A83" s="165" t="s">
        <v>311</v>
      </c>
      <c r="B83" s="166"/>
      <c r="C83" s="167" t="s">
        <v>312</v>
      </c>
      <c r="D83" s="166"/>
    </row>
    <row r="84" s="152" customFormat="1" ht="18.75" customHeight="1" spans="1:4">
      <c r="A84" s="165" t="s">
        <v>313</v>
      </c>
      <c r="B84" s="166"/>
      <c r="C84" s="167" t="s">
        <v>314</v>
      </c>
      <c r="D84" s="166"/>
    </row>
    <row r="85" s="152" customFormat="1" ht="18.75" customHeight="1" spans="1:4">
      <c r="A85" s="165" t="s">
        <v>315</v>
      </c>
      <c r="B85" s="166"/>
      <c r="C85" s="167" t="s">
        <v>316</v>
      </c>
      <c r="D85" s="166"/>
    </row>
    <row r="86" s="152" customFormat="1" ht="18.75" customHeight="1" spans="1:4">
      <c r="A86" s="165" t="s">
        <v>317</v>
      </c>
      <c r="B86" s="166"/>
      <c r="C86" s="167" t="s">
        <v>65</v>
      </c>
      <c r="D86" s="166"/>
    </row>
    <row r="87" s="152" customFormat="1" ht="18.75" customHeight="1" spans="1:4">
      <c r="A87" s="171"/>
      <c r="B87" s="174"/>
      <c r="C87" s="172"/>
      <c r="D87" s="174"/>
    </row>
    <row r="88" s="152" customFormat="1" ht="18.75" customHeight="1" spans="1:4">
      <c r="A88" s="171"/>
      <c r="B88" s="174"/>
      <c r="C88" s="172"/>
      <c r="D88" s="174"/>
    </row>
    <row r="89" s="152" customFormat="1" ht="18.75" customHeight="1" spans="1:4">
      <c r="A89" s="168" t="s">
        <v>318</v>
      </c>
      <c r="B89" s="169">
        <f>SUM(B6,B11,B23,B31,B38,B42,B45,B52,B56,B62,B65,B70,B73,B78,B81)</f>
        <v>12927.71</v>
      </c>
      <c r="C89" s="170" t="s">
        <v>319</v>
      </c>
      <c r="D89" s="169">
        <f>SUM(D6,D11,D23,D31,D38,D42,D45,D52,D56,D62,D65,D70,D73,D78,D81)</f>
        <v>18457.96</v>
      </c>
    </row>
    <row r="90" s="152" customFormat="1" ht="18.75" customHeight="1" spans="1:4">
      <c r="A90" s="171"/>
      <c r="B90" s="174"/>
      <c r="C90" s="172"/>
      <c r="D90" s="174"/>
    </row>
    <row r="91" s="152" customFormat="1" ht="18.75" customHeight="1" spans="1:4">
      <c r="A91" s="171"/>
      <c r="B91" s="174"/>
      <c r="C91" s="172"/>
      <c r="D91" s="174"/>
    </row>
    <row r="92" s="152" customFormat="1" ht="18.75" customHeight="1" spans="1:4">
      <c r="A92" s="171"/>
      <c r="B92" s="174"/>
      <c r="C92" s="175" t="s">
        <v>320</v>
      </c>
      <c r="D92" s="176">
        <f>B89+D89</f>
        <v>31385.67</v>
      </c>
    </row>
    <row r="93" s="152" customFormat="1" ht="18.75" customHeight="1" spans="1:4">
      <c r="A93" s="177"/>
      <c r="B93" s="178"/>
      <c r="C93" s="177"/>
      <c r="D93" s="178"/>
    </row>
    <row r="94" s="152" customFormat="1" ht="18.75" customHeight="1" spans="1:4">
      <c r="A94" s="177"/>
      <c r="B94" s="178"/>
      <c r="C94" s="177"/>
      <c r="D94" s="178"/>
    </row>
    <row r="95" s="152" customFormat="1" ht="15" spans="1:4">
      <c r="A95" s="177"/>
      <c r="B95" s="178"/>
      <c r="C95" s="177"/>
      <c r="D95" s="178"/>
    </row>
    <row r="96" s="152" customFormat="1" ht="15" spans="1:4">
      <c r="A96" s="177"/>
      <c r="B96" s="178"/>
      <c r="C96" s="177"/>
      <c r="D96" s="178"/>
    </row>
    <row r="97" ht="15" spans="1:4">
      <c r="A97" s="177"/>
      <c r="B97" s="178"/>
      <c r="C97" s="177"/>
      <c r="D97" s="178"/>
    </row>
    <row r="98" ht="15" spans="1:4">
      <c r="A98" s="177"/>
      <c r="B98" s="178"/>
      <c r="C98" s="177"/>
      <c r="D98" s="178"/>
    </row>
    <row r="99" ht="15" spans="1:4">
      <c r="A99" s="177"/>
      <c r="B99" s="178"/>
      <c r="C99" s="177"/>
      <c r="D99" s="178"/>
    </row>
  </sheetData>
  <sheetProtection formatCells="0" formatColumns="0" formatRows="0" insertRows="0" insertColumns="0" insertHyperlinks="0" deleteColumns="0" deleteRows="0" sort="0" autoFilter="0" pivotTables="0"/>
  <mergeCells count="5">
    <mergeCell ref="A4:A5"/>
    <mergeCell ref="B4:B5"/>
    <mergeCell ref="C4:C5"/>
    <mergeCell ref="D4:D5"/>
    <mergeCell ref="A1:D2"/>
  </mergeCells>
  <pageMargins left="0.551181102362205" right="0.551181102362205" top="0.78740157480315" bottom="0.78740157480315" header="0.511811023622047" footer="0.511811023622047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K42"/>
  <sheetViews>
    <sheetView showGridLines="0" showZeros="0" view="pageBreakPreview" zoomScaleNormal="70" workbookViewId="0">
      <selection activeCell="G14" sqref="G14"/>
    </sheetView>
  </sheetViews>
  <sheetFormatPr defaultColWidth="9" defaultRowHeight="15"/>
  <cols>
    <col min="1" max="1" width="37.5" style="118" customWidth="1"/>
    <col min="2" max="4" width="15.125" style="126" customWidth="1"/>
    <col min="5" max="5" width="12.25" style="126" customWidth="1"/>
    <col min="6" max="6" width="12.25" style="127" customWidth="1"/>
    <col min="7" max="7" width="15.125" style="128" customWidth="1"/>
    <col min="8" max="8" width="12.25" style="129" customWidth="1"/>
    <col min="9" max="9" width="10.75" style="118" customWidth="1"/>
    <col min="10" max="16384" width="9" style="118"/>
  </cols>
  <sheetData>
    <row r="1" s="123" customFormat="1" ht="48" customHeight="1" spans="1:8">
      <c r="A1" s="130" t="s">
        <v>321</v>
      </c>
      <c r="B1" s="130"/>
      <c r="C1" s="130"/>
      <c r="D1" s="130"/>
      <c r="E1" s="130"/>
      <c r="F1" s="130"/>
      <c r="G1" s="130"/>
      <c r="H1" s="130"/>
    </row>
    <row r="2" ht="14.25" spans="6:8">
      <c r="F2" s="131"/>
      <c r="G2" s="126"/>
      <c r="H2" s="131" t="s">
        <v>1</v>
      </c>
    </row>
    <row r="3" ht="42" customHeight="1" spans="1:9">
      <c r="A3" s="6" t="s">
        <v>2</v>
      </c>
      <c r="B3" s="97" t="s">
        <v>3</v>
      </c>
      <c r="C3" s="97"/>
      <c r="D3" s="97"/>
      <c r="E3" s="97"/>
      <c r="F3" s="97"/>
      <c r="G3" s="98" t="s">
        <v>4</v>
      </c>
      <c r="H3" s="98"/>
      <c r="I3" s="118" t="s">
        <v>322</v>
      </c>
    </row>
    <row r="4" s="124" customFormat="1" ht="42" customHeight="1" spans="1:8">
      <c r="A4" s="6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6</v>
      </c>
      <c r="H4" s="23" t="s">
        <v>11</v>
      </c>
    </row>
    <row r="5" ht="39.75" customHeight="1" spans="1:11">
      <c r="A5" s="132" t="s">
        <v>323</v>
      </c>
      <c r="B5" s="133"/>
      <c r="C5" s="133">
        <f>SUM(C6:C12)</f>
        <v>0</v>
      </c>
      <c r="D5" s="133">
        <f>SUM(D6:D12)</f>
        <v>0</v>
      </c>
      <c r="E5" s="134">
        <f>IF(C5=0,0,D5/C5)</f>
        <v>0</v>
      </c>
      <c r="F5" s="100">
        <f>+IF(I5=0,0,D5/I5)</f>
        <v>0</v>
      </c>
      <c r="G5" s="133">
        <f>SUM(G6:G12)</f>
        <v>0</v>
      </c>
      <c r="H5" s="134">
        <f>IF(D5=0,0,G5/D5)</f>
        <v>0</v>
      </c>
      <c r="I5" s="118">
        <f>SUM(I6:I12)</f>
        <v>0</v>
      </c>
      <c r="J5" s="127"/>
      <c r="K5" s="127"/>
    </row>
    <row r="6" ht="39.75" customHeight="1" spans="1:11">
      <c r="A6" s="135" t="s">
        <v>324</v>
      </c>
      <c r="B6" s="133">
        <v>0</v>
      </c>
      <c r="C6" s="136"/>
      <c r="D6" s="136"/>
      <c r="E6" s="134">
        <f t="shared" ref="E6:E18" si="0">IF(C6=0,0,D6/C6)</f>
        <v>0</v>
      </c>
      <c r="F6" s="100">
        <f t="shared" ref="F6:F18" si="1">+IF(I6=0,0,D6/I6)</f>
        <v>0</v>
      </c>
      <c r="G6" s="137">
        <v>0</v>
      </c>
      <c r="H6" s="134">
        <f t="shared" ref="H6:H18" si="2">IF(D6=0,0,G6/D6)</f>
        <v>0</v>
      </c>
      <c r="I6" s="127"/>
      <c r="J6" s="127"/>
      <c r="K6" s="127"/>
    </row>
    <row r="7" ht="39.75" customHeight="1" spans="1:11">
      <c r="A7" s="135" t="s">
        <v>325</v>
      </c>
      <c r="B7" s="136"/>
      <c r="C7" s="136"/>
      <c r="D7" s="136"/>
      <c r="E7" s="134">
        <f t="shared" si="0"/>
        <v>0</v>
      </c>
      <c r="F7" s="100">
        <f t="shared" si="1"/>
        <v>0</v>
      </c>
      <c r="G7" s="137"/>
      <c r="H7" s="134">
        <f t="shared" si="2"/>
        <v>0</v>
      </c>
      <c r="J7" s="127"/>
      <c r="K7" s="127"/>
    </row>
    <row r="8" ht="39.75" customHeight="1" spans="1:11">
      <c r="A8" s="135" t="s">
        <v>326</v>
      </c>
      <c r="B8" s="136"/>
      <c r="C8" s="136"/>
      <c r="D8" s="136"/>
      <c r="E8" s="134">
        <f t="shared" si="0"/>
        <v>0</v>
      </c>
      <c r="F8" s="100">
        <f t="shared" si="1"/>
        <v>0</v>
      </c>
      <c r="G8" s="137"/>
      <c r="H8" s="134">
        <f t="shared" si="2"/>
        <v>0</v>
      </c>
      <c r="J8" s="127"/>
      <c r="K8" s="127"/>
    </row>
    <row r="9" ht="39.75" customHeight="1" spans="1:11">
      <c r="A9" s="135" t="s">
        <v>327</v>
      </c>
      <c r="B9" s="136"/>
      <c r="C9" s="136"/>
      <c r="D9" s="136"/>
      <c r="E9" s="134">
        <f t="shared" si="0"/>
        <v>0</v>
      </c>
      <c r="F9" s="100">
        <f t="shared" si="1"/>
        <v>0</v>
      </c>
      <c r="G9" s="137"/>
      <c r="H9" s="134">
        <f t="shared" si="2"/>
        <v>0</v>
      </c>
      <c r="J9" s="127"/>
      <c r="K9" s="127"/>
    </row>
    <row r="10" ht="39.75" customHeight="1" spans="1:11">
      <c r="A10" s="135" t="s">
        <v>328</v>
      </c>
      <c r="B10" s="136"/>
      <c r="C10" s="136"/>
      <c r="D10" s="136"/>
      <c r="E10" s="134">
        <f t="shared" si="0"/>
        <v>0</v>
      </c>
      <c r="F10" s="100">
        <f t="shared" si="1"/>
        <v>0</v>
      </c>
      <c r="G10" s="137"/>
      <c r="H10" s="134">
        <f t="shared" si="2"/>
        <v>0</v>
      </c>
      <c r="J10" s="127"/>
      <c r="K10" s="127"/>
    </row>
    <row r="11" ht="39.75" customHeight="1" spans="1:11">
      <c r="A11" s="135" t="s">
        <v>329</v>
      </c>
      <c r="B11" s="138"/>
      <c r="C11" s="136">
        <f>D11</f>
        <v>0</v>
      </c>
      <c r="D11" s="136"/>
      <c r="E11" s="134">
        <f t="shared" si="0"/>
        <v>0</v>
      </c>
      <c r="F11" s="100">
        <f t="shared" si="1"/>
        <v>0</v>
      </c>
      <c r="G11" s="137"/>
      <c r="H11" s="134">
        <f t="shared" si="2"/>
        <v>0</v>
      </c>
      <c r="J11" s="127"/>
      <c r="K11" s="127"/>
    </row>
    <row r="12" ht="39.75" customHeight="1" spans="1:11">
      <c r="A12" s="135" t="s">
        <v>330</v>
      </c>
      <c r="B12" s="139"/>
      <c r="C12" s="136"/>
      <c r="D12" s="140"/>
      <c r="E12" s="134">
        <f t="shared" si="0"/>
        <v>0</v>
      </c>
      <c r="F12" s="100">
        <f t="shared" si="1"/>
        <v>0</v>
      </c>
      <c r="G12" s="137"/>
      <c r="H12" s="134">
        <f t="shared" si="2"/>
        <v>0</v>
      </c>
      <c r="J12" s="127"/>
      <c r="K12" s="127"/>
    </row>
    <row r="13" ht="39.75" customHeight="1" spans="1:9">
      <c r="A13" s="141" t="s">
        <v>331</v>
      </c>
      <c r="B13" s="142">
        <f>B5</f>
        <v>0</v>
      </c>
      <c r="C13" s="142">
        <f>C5</f>
        <v>0</v>
      </c>
      <c r="D13" s="142">
        <f>D5</f>
        <v>0</v>
      </c>
      <c r="E13" s="134">
        <f t="shared" si="0"/>
        <v>0</v>
      </c>
      <c r="F13" s="100">
        <f t="shared" si="1"/>
        <v>0</v>
      </c>
      <c r="G13" s="142">
        <f>G5</f>
        <v>0</v>
      </c>
      <c r="H13" s="134">
        <f t="shared" si="2"/>
        <v>0</v>
      </c>
      <c r="I13" s="150">
        <f>+I5</f>
        <v>0</v>
      </c>
    </row>
    <row r="14" ht="39.75" customHeight="1" spans="1:9">
      <c r="A14" s="143" t="s">
        <v>332</v>
      </c>
      <c r="B14" s="133"/>
      <c r="C14" s="133">
        <v>102785</v>
      </c>
      <c r="D14" s="133">
        <v>102785</v>
      </c>
      <c r="E14" s="134">
        <f t="shared" si="0"/>
        <v>1</v>
      </c>
      <c r="F14" s="100">
        <f t="shared" si="1"/>
        <v>2.1671340319214</v>
      </c>
      <c r="G14" s="137"/>
      <c r="H14" s="134">
        <f t="shared" si="2"/>
        <v>0</v>
      </c>
      <c r="I14" s="118">
        <v>47429</v>
      </c>
    </row>
    <row r="15" ht="39.75" customHeight="1" spans="1:9">
      <c r="A15" s="143" t="s">
        <v>333</v>
      </c>
      <c r="B15" s="133"/>
      <c r="C15" s="133">
        <v>2810</v>
      </c>
      <c r="D15" s="133">
        <v>2810</v>
      </c>
      <c r="E15" s="134">
        <f t="shared" si="0"/>
        <v>1</v>
      </c>
      <c r="F15" s="100">
        <f t="shared" si="1"/>
        <v>0.357506361323155</v>
      </c>
      <c r="G15" s="137">
        <f>1075</f>
        <v>1075</v>
      </c>
      <c r="H15" s="134">
        <f t="shared" si="2"/>
        <v>0.382562277580071</v>
      </c>
      <c r="I15" s="118">
        <v>7860</v>
      </c>
    </row>
    <row r="16" ht="39.75" customHeight="1" spans="1:8">
      <c r="A16" s="144" t="s">
        <v>334</v>
      </c>
      <c r="B16" s="133"/>
      <c r="C16" s="133"/>
      <c r="D16" s="133"/>
      <c r="E16" s="134">
        <f t="shared" si="0"/>
        <v>0</v>
      </c>
      <c r="F16" s="100">
        <f t="shared" si="1"/>
        <v>0</v>
      </c>
      <c r="G16" s="137"/>
      <c r="H16" s="134">
        <f t="shared" si="2"/>
        <v>0</v>
      </c>
    </row>
    <row r="17" s="125" customFormat="1" ht="39.75" customHeight="1" spans="1:9">
      <c r="A17" s="143" t="s">
        <v>335</v>
      </c>
      <c r="B17" s="133"/>
      <c r="C17" s="133"/>
      <c r="D17" s="133"/>
      <c r="E17" s="134">
        <f t="shared" si="0"/>
        <v>0</v>
      </c>
      <c r="F17" s="100">
        <f t="shared" si="1"/>
        <v>0</v>
      </c>
      <c r="G17" s="145">
        <v>1066.01</v>
      </c>
      <c r="H17" s="134">
        <f t="shared" si="2"/>
        <v>0</v>
      </c>
      <c r="I17" s="118"/>
    </row>
    <row r="18" ht="39.75" customHeight="1" spans="1:9">
      <c r="A18" s="146" t="s">
        <v>336</v>
      </c>
      <c r="B18" s="133">
        <f t="shared" ref="B18:G18" si="3">+B13+B14+B15+B16+B17</f>
        <v>0</v>
      </c>
      <c r="C18" s="133">
        <f t="shared" si="3"/>
        <v>105595</v>
      </c>
      <c r="D18" s="133">
        <f t="shared" si="3"/>
        <v>105595</v>
      </c>
      <c r="E18" s="134">
        <f t="shared" si="0"/>
        <v>1</v>
      </c>
      <c r="F18" s="100">
        <f t="shared" si="1"/>
        <v>1.9098735734052</v>
      </c>
      <c r="G18" s="133">
        <f t="shared" si="3"/>
        <v>2141.01</v>
      </c>
      <c r="H18" s="134">
        <f t="shared" si="2"/>
        <v>0.0202756759316256</v>
      </c>
      <c r="I18" s="118">
        <f>SUM(I13:I17)</f>
        <v>55289</v>
      </c>
    </row>
    <row r="19" ht="24.6" customHeight="1" spans="2:3">
      <c r="B19" s="147"/>
      <c r="C19" s="148"/>
    </row>
    <row r="20" ht="24.6" customHeight="1" spans="2:3">
      <c r="B20" s="148"/>
      <c r="C20" s="148"/>
    </row>
    <row r="21" ht="24.6" customHeight="1"/>
    <row r="22" ht="24.6" customHeight="1"/>
    <row r="23" ht="24.6" customHeight="1"/>
    <row r="24" ht="24.6" customHeight="1"/>
    <row r="25" ht="24.6" customHeight="1"/>
    <row r="26" ht="24.6" customHeight="1"/>
    <row r="27" ht="24.6" customHeight="1"/>
    <row r="28" customHeight="1" spans="2:3">
      <c r="B28" s="149"/>
      <c r="C28" s="148"/>
    </row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</sheetData>
  <mergeCells count="4">
    <mergeCell ref="A1:H1"/>
    <mergeCell ref="B3:F3"/>
    <mergeCell ref="G3:H3"/>
    <mergeCell ref="A3:A4"/>
  </mergeCells>
  <printOptions horizontalCentered="1"/>
  <pageMargins left="0.59" right="0.59" top="0.79" bottom="0.79" header="0.59" footer="0.59"/>
  <pageSetup paperSize="9" scale="5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R23"/>
  <sheetViews>
    <sheetView showGridLines="0" showZeros="0" view="pageBreakPreview" zoomScaleNormal="70" workbookViewId="0">
      <selection activeCell="G8" sqref="G8"/>
    </sheetView>
  </sheetViews>
  <sheetFormatPr defaultColWidth="9" defaultRowHeight="15"/>
  <cols>
    <col min="1" max="1" width="59.875" style="92" customWidth="1"/>
    <col min="2" max="2" width="12.625" style="92" customWidth="1"/>
    <col min="3" max="3" width="12.75" style="92" customWidth="1"/>
    <col min="4" max="4" width="11.875" style="92" customWidth="1"/>
    <col min="5" max="6" width="11" style="92" customWidth="1"/>
    <col min="7" max="7" width="14.875" style="31" customWidth="1"/>
    <col min="8" max="8" width="13" style="93" customWidth="1"/>
    <col min="9" max="9" width="9" style="92" customWidth="1"/>
    <col min="10" max="16" width="9" style="92"/>
    <col min="17" max="17" width="9.75" style="92" customWidth="1"/>
    <col min="18" max="16384" width="9" style="92"/>
  </cols>
  <sheetData>
    <row r="1" s="90" customFormat="1" ht="30" customHeight="1" spans="1:8">
      <c r="A1" s="94" t="s">
        <v>337</v>
      </c>
      <c r="B1" s="62"/>
      <c r="C1" s="62"/>
      <c r="D1" s="62"/>
      <c r="E1" s="62"/>
      <c r="F1" s="62"/>
      <c r="G1" s="62"/>
      <c r="H1" s="62"/>
    </row>
    <row r="2" s="28" customFormat="1" ht="14.25" spans="6:8">
      <c r="F2" s="95"/>
      <c r="H2" s="96" t="s">
        <v>1</v>
      </c>
    </row>
    <row r="3" s="28" customFormat="1" ht="33.75" customHeight="1" spans="1:9">
      <c r="A3" s="6" t="s">
        <v>2</v>
      </c>
      <c r="B3" s="97" t="s">
        <v>3</v>
      </c>
      <c r="C3" s="97"/>
      <c r="D3" s="97"/>
      <c r="E3" s="97"/>
      <c r="F3" s="97"/>
      <c r="G3" s="98" t="s">
        <v>4</v>
      </c>
      <c r="H3" s="98"/>
      <c r="I3" s="28" t="s">
        <v>40</v>
      </c>
    </row>
    <row r="4" s="29" customFormat="1" ht="33.75" customHeight="1" spans="1:8">
      <c r="A4" s="6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6</v>
      </c>
      <c r="H4" s="23" t="s">
        <v>11</v>
      </c>
    </row>
    <row r="5" ht="29.25" customHeight="1" spans="1:18">
      <c r="A5" s="38" t="s">
        <v>338</v>
      </c>
      <c r="B5" s="66">
        <f>SUM(B6,B12,B14,B16:B17)</f>
        <v>0</v>
      </c>
      <c r="C5" s="66">
        <f>SUM(C6,C12,C14,C16:C17)</f>
        <v>103453.84</v>
      </c>
      <c r="D5" s="66">
        <f t="shared" ref="D5:I5" si="0">SUM(D6,D12,D14,D16:D17)</f>
        <v>103453.84</v>
      </c>
      <c r="E5" s="99">
        <f>IF(C5=0,0,D5/C5)</f>
        <v>1</v>
      </c>
      <c r="F5" s="100">
        <f t="shared" ref="F5:F10" si="1">IF(I5=0,0,D5/I5)</f>
        <v>2.07736507116092</v>
      </c>
      <c r="G5" s="66">
        <f t="shared" si="0"/>
        <v>2141</v>
      </c>
      <c r="H5" s="101">
        <f>IF(D5=0,0,G5/D5)</f>
        <v>0.0206952202064225</v>
      </c>
      <c r="I5" s="66">
        <f t="shared" si="0"/>
        <v>49800.51</v>
      </c>
      <c r="J5" s="116"/>
      <c r="N5" s="117"/>
      <c r="P5" s="118"/>
      <c r="Q5" s="122"/>
      <c r="R5" s="117"/>
    </row>
    <row r="6" ht="29.25" customHeight="1" spans="1:17">
      <c r="A6" s="102" t="s">
        <v>54</v>
      </c>
      <c r="B6" s="66">
        <f>SUM(B7:B9)</f>
        <v>0</v>
      </c>
      <c r="C6" s="82">
        <f t="shared" ref="C6:G6" si="2">+C7</f>
        <v>45197.91</v>
      </c>
      <c r="D6" s="82">
        <f t="shared" si="2"/>
        <v>45197.91</v>
      </c>
      <c r="E6" s="99">
        <f t="shared" ref="E6:E22" si="3">IF(C6=0,0,D6/C6)</f>
        <v>1</v>
      </c>
      <c r="F6" s="100">
        <f t="shared" si="1"/>
        <v>8.18506157189424</v>
      </c>
      <c r="G6" s="82">
        <f t="shared" si="2"/>
        <v>1066</v>
      </c>
      <c r="H6" s="101">
        <f t="shared" ref="H6:H22" si="4">IF(D6=0,0,G6/D6)</f>
        <v>0.0235851613492748</v>
      </c>
      <c r="I6" s="82">
        <v>5522</v>
      </c>
      <c r="J6" s="116"/>
      <c r="N6" s="117"/>
      <c r="P6" s="118"/>
      <c r="Q6" s="116"/>
    </row>
    <row r="7" ht="29.25" customHeight="1" spans="1:17">
      <c r="A7" s="102" t="s">
        <v>339</v>
      </c>
      <c r="B7" s="103"/>
      <c r="C7" s="82">
        <f t="shared" ref="C7:G7" si="5">+C8+C9+C10+C11</f>
        <v>45197.91</v>
      </c>
      <c r="D7" s="82">
        <f t="shared" si="5"/>
        <v>45197.91</v>
      </c>
      <c r="E7" s="99">
        <f t="shared" si="3"/>
        <v>1</v>
      </c>
      <c r="F7" s="100">
        <f t="shared" si="1"/>
        <v>8.18506157189424</v>
      </c>
      <c r="G7" s="82">
        <f t="shared" si="5"/>
        <v>1066</v>
      </c>
      <c r="H7" s="101">
        <f t="shared" si="4"/>
        <v>0.0235851613492748</v>
      </c>
      <c r="I7" s="82">
        <v>5522</v>
      </c>
      <c r="J7" s="116"/>
      <c r="N7" s="117"/>
      <c r="P7" s="118"/>
      <c r="Q7" s="116"/>
    </row>
    <row r="8" ht="29.25" customHeight="1" spans="1:17">
      <c r="A8" s="102" t="s">
        <v>340</v>
      </c>
      <c r="B8" s="103"/>
      <c r="C8" s="82"/>
      <c r="D8" s="82"/>
      <c r="E8" s="99">
        <f t="shared" si="3"/>
        <v>0</v>
      </c>
      <c r="F8" s="100">
        <f t="shared" si="1"/>
        <v>0</v>
      </c>
      <c r="G8" s="104"/>
      <c r="H8" s="101">
        <f t="shared" si="4"/>
        <v>0</v>
      </c>
      <c r="I8" s="82"/>
      <c r="J8" s="116"/>
      <c r="M8" s="92">
        <v>0</v>
      </c>
      <c r="N8" s="117"/>
      <c r="P8" s="118"/>
      <c r="Q8" s="116"/>
    </row>
    <row r="9" ht="29.25" customHeight="1" spans="1:17">
      <c r="A9" s="102" t="s">
        <v>341</v>
      </c>
      <c r="B9" s="66"/>
      <c r="C9" s="82"/>
      <c r="D9" s="82"/>
      <c r="E9" s="99">
        <f t="shared" si="3"/>
        <v>0</v>
      </c>
      <c r="F9" s="100">
        <f t="shared" si="1"/>
        <v>0</v>
      </c>
      <c r="G9" s="104"/>
      <c r="H9" s="101">
        <f t="shared" si="4"/>
        <v>0</v>
      </c>
      <c r="I9" s="82"/>
      <c r="J9" s="116"/>
      <c r="N9" s="117"/>
      <c r="P9" s="118"/>
      <c r="Q9" s="116"/>
    </row>
    <row r="10" ht="29.25" customHeight="1" spans="1:17">
      <c r="A10" s="102" t="s">
        <v>342</v>
      </c>
      <c r="B10" s="66"/>
      <c r="C10" s="82">
        <v>44977.57</v>
      </c>
      <c r="D10" s="82">
        <v>44977.57</v>
      </c>
      <c r="E10" s="99">
        <f t="shared" si="3"/>
        <v>1</v>
      </c>
      <c r="F10" s="100">
        <f t="shared" si="1"/>
        <v>8.1451593625498</v>
      </c>
      <c r="G10" s="104">
        <v>1066</v>
      </c>
      <c r="H10" s="101">
        <f t="shared" si="4"/>
        <v>0.0237007023723158</v>
      </c>
      <c r="I10" s="82">
        <v>5522</v>
      </c>
      <c r="J10" s="116"/>
      <c r="N10" s="117"/>
      <c r="P10" s="118"/>
      <c r="Q10" s="116"/>
    </row>
    <row r="11" ht="29.25" customHeight="1" spans="1:17">
      <c r="A11" s="102" t="s">
        <v>343</v>
      </c>
      <c r="B11" s="66"/>
      <c r="C11" s="82">
        <v>220.34</v>
      </c>
      <c r="D11" s="82">
        <v>220.34</v>
      </c>
      <c r="E11" s="99">
        <f t="shared" si="3"/>
        <v>1</v>
      </c>
      <c r="F11" s="100">
        <f t="shared" ref="F11:F22" si="6">IF(I11=0,0,D11/I11)</f>
        <v>0</v>
      </c>
      <c r="G11" s="104"/>
      <c r="H11" s="101">
        <f t="shared" si="4"/>
        <v>0</v>
      </c>
      <c r="I11" s="82"/>
      <c r="J11" s="116"/>
      <c r="N11" s="117"/>
      <c r="P11" s="118"/>
      <c r="Q11" s="116"/>
    </row>
    <row r="12" ht="29.25" customHeight="1" spans="1:17">
      <c r="A12" s="102" t="s">
        <v>57</v>
      </c>
      <c r="B12" s="66"/>
      <c r="C12" s="82"/>
      <c r="D12" s="82"/>
      <c r="E12" s="99">
        <f t="shared" si="3"/>
        <v>0</v>
      </c>
      <c r="F12" s="100">
        <f t="shared" si="6"/>
        <v>0</v>
      </c>
      <c r="G12" s="104"/>
      <c r="H12" s="101">
        <f t="shared" si="4"/>
        <v>0</v>
      </c>
      <c r="I12" s="82"/>
      <c r="J12" s="116"/>
      <c r="N12" s="117"/>
      <c r="P12" s="118"/>
      <c r="Q12" s="116"/>
    </row>
    <row r="13" ht="29.25" customHeight="1" spans="1:17">
      <c r="A13" s="102" t="s">
        <v>344</v>
      </c>
      <c r="B13" s="66"/>
      <c r="C13" s="82"/>
      <c r="D13" s="82"/>
      <c r="E13" s="99">
        <f t="shared" si="3"/>
        <v>0</v>
      </c>
      <c r="F13" s="100">
        <f t="shared" si="6"/>
        <v>0</v>
      </c>
      <c r="G13" s="104"/>
      <c r="H13" s="101">
        <f t="shared" si="4"/>
        <v>0</v>
      </c>
      <c r="I13" s="82"/>
      <c r="J13" s="116"/>
      <c r="N13" s="117"/>
      <c r="P13" s="118"/>
      <c r="Q13" s="116"/>
    </row>
    <row r="14" ht="29.25" customHeight="1" spans="1:17">
      <c r="A14" s="102" t="s">
        <v>65</v>
      </c>
      <c r="B14" s="66"/>
      <c r="C14" s="82">
        <v>56120.13</v>
      </c>
      <c r="D14" s="82">
        <v>56120.13</v>
      </c>
      <c r="E14" s="99">
        <f t="shared" si="3"/>
        <v>1</v>
      </c>
      <c r="F14" s="100">
        <f t="shared" si="6"/>
        <v>1.30304927219108</v>
      </c>
      <c r="G14" s="104">
        <v>1075</v>
      </c>
      <c r="H14" s="101">
        <f t="shared" si="4"/>
        <v>0.0191553369530684</v>
      </c>
      <c r="I14" s="82">
        <v>43068.31</v>
      </c>
      <c r="J14" s="116"/>
      <c r="N14" s="117"/>
      <c r="P14" s="118"/>
      <c r="Q14" s="116"/>
    </row>
    <row r="15" ht="29.25" customHeight="1" spans="1:17">
      <c r="A15" s="105" t="s">
        <v>345</v>
      </c>
      <c r="B15" s="106"/>
      <c r="C15" s="85">
        <v>3.93</v>
      </c>
      <c r="D15" s="85">
        <v>3.93</v>
      </c>
      <c r="E15" s="99">
        <f t="shared" si="3"/>
        <v>1</v>
      </c>
      <c r="F15" s="100">
        <f t="shared" si="6"/>
        <v>0</v>
      </c>
      <c r="G15" s="104"/>
      <c r="H15" s="101">
        <f t="shared" si="4"/>
        <v>0</v>
      </c>
      <c r="I15" s="85"/>
      <c r="J15" s="116"/>
      <c r="N15" s="117"/>
      <c r="P15" s="118"/>
      <c r="Q15" s="116"/>
    </row>
    <row r="16" ht="29.25" customHeight="1" spans="1:17">
      <c r="A16" s="105" t="s">
        <v>66</v>
      </c>
      <c r="B16" s="106"/>
      <c r="C16" s="85">
        <v>2135.8</v>
      </c>
      <c r="D16" s="85">
        <v>2135.8</v>
      </c>
      <c r="E16" s="99">
        <f t="shared" si="3"/>
        <v>1</v>
      </c>
      <c r="F16" s="100">
        <f t="shared" si="6"/>
        <v>1.76483225913072</v>
      </c>
      <c r="G16" s="104"/>
      <c r="H16" s="101">
        <f t="shared" si="4"/>
        <v>0</v>
      </c>
      <c r="I16" s="85">
        <v>1210.2</v>
      </c>
      <c r="J16" s="116"/>
      <c r="N16" s="117"/>
      <c r="P16" s="118"/>
      <c r="Q16" s="116"/>
    </row>
    <row r="17" s="91" customFormat="1" ht="29.25" customHeight="1" spans="1:17">
      <c r="A17" s="107" t="s">
        <v>346</v>
      </c>
      <c r="B17" s="108"/>
      <c r="C17" s="109"/>
      <c r="D17" s="85"/>
      <c r="E17" s="99">
        <f t="shared" si="3"/>
        <v>0</v>
      </c>
      <c r="F17" s="100">
        <f t="shared" si="6"/>
        <v>0</v>
      </c>
      <c r="G17" s="110"/>
      <c r="H17" s="101">
        <f t="shared" si="4"/>
        <v>0</v>
      </c>
      <c r="I17" s="85"/>
      <c r="J17" s="119"/>
      <c r="N17" s="120"/>
      <c r="P17" s="121"/>
      <c r="Q17" s="119"/>
    </row>
    <row r="18" s="91" customFormat="1" ht="29.25" customHeight="1" spans="1:17">
      <c r="A18" s="111" t="s">
        <v>347</v>
      </c>
      <c r="B18" s="112">
        <f>基金收入!B18</f>
        <v>0</v>
      </c>
      <c r="C18" s="113">
        <f>基金收入!C18</f>
        <v>105595</v>
      </c>
      <c r="D18" s="114">
        <f>基金收入!D18</f>
        <v>105595</v>
      </c>
      <c r="E18" s="99">
        <f t="shared" si="3"/>
        <v>1</v>
      </c>
      <c r="F18" s="100">
        <f t="shared" si="6"/>
        <v>1.9098735734052</v>
      </c>
      <c r="G18" s="114">
        <f>基金收入!G18</f>
        <v>2141.01</v>
      </c>
      <c r="H18" s="101">
        <f t="shared" si="4"/>
        <v>0.0202756759316256</v>
      </c>
      <c r="I18" s="114">
        <f>基金收入!I18</f>
        <v>55289</v>
      </c>
      <c r="J18" s="119"/>
      <c r="N18" s="120"/>
      <c r="P18" s="121"/>
      <c r="Q18" s="119"/>
    </row>
    <row r="19" ht="29.25" customHeight="1" spans="1:17">
      <c r="A19" s="102" t="s">
        <v>348</v>
      </c>
      <c r="B19" s="66">
        <f t="shared" ref="B19:G19" si="7">+B5</f>
        <v>0</v>
      </c>
      <c r="C19" s="66">
        <f t="shared" si="7"/>
        <v>103453.84</v>
      </c>
      <c r="D19" s="66">
        <f t="shared" si="7"/>
        <v>103453.84</v>
      </c>
      <c r="E19" s="99">
        <f t="shared" si="3"/>
        <v>1</v>
      </c>
      <c r="F19" s="100">
        <f t="shared" si="6"/>
        <v>2.07736507116092</v>
      </c>
      <c r="G19" s="66">
        <f t="shared" si="7"/>
        <v>2141</v>
      </c>
      <c r="H19" s="101">
        <f t="shared" si="4"/>
        <v>0.0206952202064225</v>
      </c>
      <c r="I19" s="66">
        <f>+I5</f>
        <v>49800.51</v>
      </c>
      <c r="J19" s="116"/>
      <c r="N19" s="117"/>
      <c r="P19" s="118"/>
      <c r="Q19" s="116"/>
    </row>
    <row r="20" ht="29.25" customHeight="1" spans="1:17">
      <c r="A20" s="102" t="s">
        <v>349</v>
      </c>
      <c r="B20" s="66"/>
      <c r="C20" s="66">
        <v>1066</v>
      </c>
      <c r="D20" s="66">
        <v>1066</v>
      </c>
      <c r="E20" s="99">
        <f t="shared" si="3"/>
        <v>1</v>
      </c>
      <c r="F20" s="100">
        <f t="shared" si="6"/>
        <v>0.398058252427184</v>
      </c>
      <c r="G20" s="66"/>
      <c r="H20" s="101">
        <f t="shared" si="4"/>
        <v>0</v>
      </c>
      <c r="I20" s="66">
        <v>2678</v>
      </c>
      <c r="J20" s="116"/>
      <c r="N20" s="117"/>
      <c r="P20" s="118"/>
      <c r="Q20" s="116"/>
    </row>
    <row r="21" ht="29.25" customHeight="1" spans="1:17">
      <c r="A21" s="38" t="s">
        <v>350</v>
      </c>
      <c r="B21" s="66">
        <f>B18-B19-B20</f>
        <v>0</v>
      </c>
      <c r="C21" s="66">
        <f>C18-C19-C20</f>
        <v>1075.15999999999</v>
      </c>
      <c r="D21" s="66">
        <f>D18-D19-D20</f>
        <v>1075.15999999999</v>
      </c>
      <c r="E21" s="99">
        <f t="shared" si="3"/>
        <v>1</v>
      </c>
      <c r="F21" s="100">
        <f t="shared" si="6"/>
        <v>0.382552508637279</v>
      </c>
      <c r="G21" s="66">
        <f>G18-G19</f>
        <v>0.0100000000002183</v>
      </c>
      <c r="H21" s="101">
        <f t="shared" si="4"/>
        <v>9.30094125545815e-6</v>
      </c>
      <c r="I21" s="66">
        <f>I18-I19-I20</f>
        <v>2810.49000000001</v>
      </c>
      <c r="J21" s="116"/>
      <c r="N21" s="117"/>
      <c r="P21" s="118"/>
      <c r="Q21" s="116"/>
    </row>
    <row r="22" ht="29.25" customHeight="1" spans="1:17">
      <c r="A22" s="102" t="s">
        <v>351</v>
      </c>
      <c r="B22" s="66">
        <f>+B21</f>
        <v>0</v>
      </c>
      <c r="C22" s="66">
        <f>+C21</f>
        <v>1075.15999999999</v>
      </c>
      <c r="D22" s="66">
        <f>+D21</f>
        <v>1075.15999999999</v>
      </c>
      <c r="E22" s="99">
        <f t="shared" si="3"/>
        <v>1</v>
      </c>
      <c r="F22" s="100">
        <f t="shared" si="6"/>
        <v>0.382552508637279</v>
      </c>
      <c r="G22" s="104"/>
      <c r="H22" s="101">
        <f t="shared" si="4"/>
        <v>0</v>
      </c>
      <c r="I22" s="66">
        <f>+I21</f>
        <v>2810.49000000001</v>
      </c>
      <c r="J22" s="116"/>
      <c r="N22" s="117"/>
      <c r="P22" s="118"/>
      <c r="Q22" s="116"/>
    </row>
    <row r="23" spans="8:8">
      <c r="H23" s="115"/>
    </row>
  </sheetData>
  <mergeCells count="4">
    <mergeCell ref="A1:H1"/>
    <mergeCell ref="B3:F3"/>
    <mergeCell ref="G3:H3"/>
    <mergeCell ref="A3:A4"/>
  </mergeCells>
  <printOptions horizontalCentered="1"/>
  <pageMargins left="0.59" right="0.59" top="0.79" bottom="0.79" header="0.59" footer="0.59"/>
  <pageSetup paperSize="9" scale="80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C230"/>
  <sheetViews>
    <sheetView showGridLines="0" showZeros="0" view="pageBreakPreview" zoomScale="85" zoomScaleNormal="100" workbookViewId="0">
      <pane ySplit="3" topLeftCell="A4" activePane="bottomLeft" state="frozen"/>
      <selection/>
      <selection pane="bottomLeft" activeCell="C21" sqref="C21"/>
    </sheetView>
  </sheetViews>
  <sheetFormatPr defaultColWidth="9" defaultRowHeight="14.25" outlineLevelCol="2"/>
  <cols>
    <col min="1" max="1" width="56.125" style="59" customWidth="1"/>
    <col min="2" max="2" width="31" style="60" customWidth="1"/>
    <col min="3" max="3" width="29.5" style="61" customWidth="1"/>
    <col min="4" max="16384" width="9" style="59"/>
  </cols>
  <sheetData>
    <row r="1" ht="48" customHeight="1" spans="1:3">
      <c r="A1" s="62" t="s">
        <v>352</v>
      </c>
      <c r="B1" s="62"/>
      <c r="C1" s="62"/>
    </row>
    <row r="2" ht="25.5" customHeight="1" spans="1:3">
      <c r="A2" s="28"/>
      <c r="B2" s="63"/>
      <c r="C2" s="64" t="s">
        <v>353</v>
      </c>
    </row>
    <row r="3" ht="37.5" customHeight="1" spans="1:3">
      <c r="A3" s="6" t="s">
        <v>2</v>
      </c>
      <c r="B3" s="56" t="s">
        <v>354</v>
      </c>
      <c r="C3" s="65" t="s">
        <v>78</v>
      </c>
    </row>
    <row r="4" ht="31.5" customHeight="1" spans="1:3">
      <c r="A4" s="38" t="s">
        <v>338</v>
      </c>
      <c r="B4" s="66">
        <f>SUM(B5,B17,B21,B26,B28)</f>
        <v>103453.84</v>
      </c>
      <c r="C4" s="66">
        <f>SUM(C5,C17,C21,C26,C28)</f>
        <v>2141</v>
      </c>
    </row>
    <row r="5" ht="31.5" customHeight="1" spans="1:3">
      <c r="A5" s="67" t="s">
        <v>54</v>
      </c>
      <c r="B5" s="68">
        <f>+B6</f>
        <v>45197.91</v>
      </c>
      <c r="C5" s="68">
        <f>+C6</f>
        <v>1066</v>
      </c>
    </row>
    <row r="6" ht="31.5" customHeight="1" spans="1:3">
      <c r="A6" s="69" t="s">
        <v>355</v>
      </c>
      <c r="B6" s="68">
        <f>SUM(B7:B12)</f>
        <v>45197.91</v>
      </c>
      <c r="C6" s="68">
        <f>SUM(C7:C12)</f>
        <v>1066</v>
      </c>
    </row>
    <row r="7" ht="31.5" customHeight="1" spans="1:3">
      <c r="A7" s="70" t="s">
        <v>356</v>
      </c>
      <c r="B7" s="71"/>
      <c r="C7" s="72"/>
    </row>
    <row r="8" ht="39.75" customHeight="1" spans="1:3">
      <c r="A8" s="70" t="s">
        <v>357</v>
      </c>
      <c r="B8" s="71"/>
      <c r="C8" s="73"/>
    </row>
    <row r="9" ht="31.5" customHeight="1" spans="1:3">
      <c r="A9" s="74" t="s">
        <v>358</v>
      </c>
      <c r="B9" s="75">
        <v>44977.57</v>
      </c>
      <c r="C9" s="76">
        <v>1066</v>
      </c>
    </row>
    <row r="10" ht="31.5" customHeight="1" spans="1:3">
      <c r="A10" s="70" t="s">
        <v>359</v>
      </c>
      <c r="B10" s="77"/>
      <c r="C10" s="73"/>
    </row>
    <row r="11" ht="31.5" customHeight="1" spans="1:3">
      <c r="A11" s="74" t="s">
        <v>360</v>
      </c>
      <c r="B11" s="77">
        <v>220.34</v>
      </c>
      <c r="C11" s="73"/>
    </row>
    <row r="12" ht="31.5" customHeight="1" spans="1:3">
      <c r="A12" s="70" t="s">
        <v>361</v>
      </c>
      <c r="B12" s="77"/>
      <c r="C12" s="73"/>
    </row>
    <row r="13" ht="31.5" customHeight="1" spans="1:3">
      <c r="A13" s="69" t="s">
        <v>362</v>
      </c>
      <c r="B13" s="78"/>
      <c r="C13" s="72"/>
    </row>
    <row r="14" ht="31.5" customHeight="1" spans="1:3">
      <c r="A14" s="79" t="s">
        <v>356</v>
      </c>
      <c r="B14" s="78"/>
      <c r="C14" s="72"/>
    </row>
    <row r="15" ht="31.5" customHeight="1" spans="1:3">
      <c r="A15" s="80" t="s">
        <v>363</v>
      </c>
      <c r="B15" s="78"/>
      <c r="C15" s="72"/>
    </row>
    <row r="16" ht="31.5" customHeight="1" spans="1:3">
      <c r="A16" s="80" t="s">
        <v>364</v>
      </c>
      <c r="B16" s="77"/>
      <c r="C16" s="73"/>
    </row>
    <row r="17" ht="31.5" customHeight="1" spans="1:3">
      <c r="A17" s="81" t="s">
        <v>57</v>
      </c>
      <c r="B17" s="78"/>
      <c r="C17" s="72"/>
    </row>
    <row r="18" ht="31.5" customHeight="1" spans="1:3">
      <c r="A18" s="69" t="s">
        <v>365</v>
      </c>
      <c r="B18" s="78"/>
      <c r="C18" s="72"/>
    </row>
    <row r="19" ht="31.5" customHeight="1" spans="1:3">
      <c r="A19" s="70" t="s">
        <v>366</v>
      </c>
      <c r="B19" s="78"/>
      <c r="C19" s="72"/>
    </row>
    <row r="20" ht="31.5" customHeight="1" spans="1:3">
      <c r="A20" s="70" t="s">
        <v>367</v>
      </c>
      <c r="B20" s="78"/>
      <c r="C20" s="72"/>
    </row>
    <row r="21" ht="31.5" customHeight="1" spans="1:3">
      <c r="A21" s="67" t="s">
        <v>65</v>
      </c>
      <c r="B21" s="82">
        <v>56120.13</v>
      </c>
      <c r="C21" s="83">
        <v>1075</v>
      </c>
    </row>
    <row r="22" ht="31.5" customHeight="1" spans="1:3">
      <c r="A22" s="80" t="s">
        <v>368</v>
      </c>
      <c r="B22" s="77">
        <v>3.93</v>
      </c>
      <c r="C22" s="72"/>
    </row>
    <row r="23" ht="31.5" customHeight="1" spans="1:3">
      <c r="A23" s="70" t="s">
        <v>369</v>
      </c>
      <c r="B23" s="77">
        <v>3.93</v>
      </c>
      <c r="C23" s="72"/>
    </row>
    <row r="24" ht="31.5" customHeight="1" spans="1:3">
      <c r="A24" s="70" t="s">
        <v>370</v>
      </c>
      <c r="B24" s="77"/>
      <c r="C24" s="73"/>
    </row>
    <row r="25" ht="31.5" customHeight="1" spans="1:3">
      <c r="A25" s="70" t="s">
        <v>371</v>
      </c>
      <c r="B25" s="77"/>
      <c r="C25" s="73"/>
    </row>
    <row r="26" ht="31.5" customHeight="1" spans="1:3">
      <c r="A26" s="84" t="s">
        <v>66</v>
      </c>
      <c r="B26" s="85">
        <v>2135.8</v>
      </c>
      <c r="C26" s="72"/>
    </row>
    <row r="27" ht="31.5" customHeight="1" spans="1:3">
      <c r="A27" s="86" t="s">
        <v>372</v>
      </c>
      <c r="B27" s="85">
        <v>2135.8</v>
      </c>
      <c r="C27" s="72"/>
    </row>
    <row r="28" ht="31.5" customHeight="1" spans="1:3">
      <c r="A28" s="87" t="s">
        <v>373</v>
      </c>
      <c r="B28" s="78"/>
      <c r="C28" s="72"/>
    </row>
    <row r="29" ht="31.5" customHeight="1" spans="1:3">
      <c r="A29" s="86" t="s">
        <v>374</v>
      </c>
      <c r="B29" s="78"/>
      <c r="C29" s="72"/>
    </row>
    <row r="30" ht="31.5" customHeight="1" spans="2:3">
      <c r="B30" s="88"/>
      <c r="C30" s="89"/>
    </row>
    <row r="31" ht="31.5" customHeight="1" spans="2:3">
      <c r="B31" s="88"/>
      <c r="C31" s="89"/>
    </row>
    <row r="32" ht="31.5" customHeight="1" spans="2:3">
      <c r="B32" s="88"/>
      <c r="C32" s="89"/>
    </row>
    <row r="33" ht="31.5" customHeight="1" spans="2:3">
      <c r="B33" s="88"/>
      <c r="C33" s="89"/>
    </row>
    <row r="34" ht="31.5" customHeight="1" spans="2:3">
      <c r="B34" s="88"/>
      <c r="C34" s="89"/>
    </row>
    <row r="35" ht="31.5" customHeight="1" spans="2:3">
      <c r="B35" s="88"/>
      <c r="C35" s="89"/>
    </row>
    <row r="36" ht="31.5" customHeight="1" spans="2:3">
      <c r="B36" s="88"/>
      <c r="C36" s="89"/>
    </row>
    <row r="37" ht="31.5" customHeight="1" spans="2:3">
      <c r="B37" s="88"/>
      <c r="C37" s="89"/>
    </row>
    <row r="190" spans="2:2">
      <c r="B190" s="88"/>
    </row>
    <row r="191" spans="2:2">
      <c r="B191" s="88"/>
    </row>
    <row r="192" spans="2:2">
      <c r="B192" s="88"/>
    </row>
    <row r="193" spans="2:2">
      <c r="B193" s="88"/>
    </row>
    <row r="194" spans="2:2">
      <c r="B194" s="88"/>
    </row>
    <row r="195" spans="2:2">
      <c r="B195" s="88"/>
    </row>
    <row r="196" spans="2:2">
      <c r="B196" s="88"/>
    </row>
    <row r="197" spans="2:2">
      <c r="B197" s="88"/>
    </row>
    <row r="198" spans="2:2">
      <c r="B198" s="88"/>
    </row>
    <row r="199" spans="2:2">
      <c r="B199" s="88"/>
    </row>
    <row r="200" spans="2:2">
      <c r="B200" s="88"/>
    </row>
    <row r="201" spans="2:2">
      <c r="B201" s="88"/>
    </row>
    <row r="202" spans="2:2">
      <c r="B202" s="88"/>
    </row>
    <row r="203" spans="2:2">
      <c r="B203" s="88"/>
    </row>
    <row r="204" spans="2:2">
      <c r="B204" s="88"/>
    </row>
    <row r="205" spans="2:2">
      <c r="B205" s="88"/>
    </row>
    <row r="206" spans="2:2">
      <c r="B206" s="88"/>
    </row>
    <row r="207" spans="2:2">
      <c r="B207" s="88"/>
    </row>
    <row r="208" spans="2:2">
      <c r="B208" s="88"/>
    </row>
    <row r="209" spans="2:2">
      <c r="B209" s="88"/>
    </row>
    <row r="210" spans="2:2">
      <c r="B210" s="88"/>
    </row>
    <row r="211" spans="2:2">
      <c r="B211" s="88"/>
    </row>
    <row r="212" spans="2:2">
      <c r="B212" s="88"/>
    </row>
    <row r="213" spans="2:2">
      <c r="B213" s="88"/>
    </row>
    <row r="214" spans="2:2">
      <c r="B214" s="88"/>
    </row>
    <row r="215" spans="2:2">
      <c r="B215" s="88"/>
    </row>
    <row r="216" spans="2:2">
      <c r="B216" s="88"/>
    </row>
    <row r="217" spans="2:2">
      <c r="B217" s="88"/>
    </row>
    <row r="218" spans="2:2">
      <c r="B218" s="88"/>
    </row>
    <row r="219" spans="2:2">
      <c r="B219" s="88"/>
    </row>
    <row r="220" spans="2:2">
      <c r="B220" s="88"/>
    </row>
    <row r="221" spans="2:2">
      <c r="B221" s="88"/>
    </row>
    <row r="222" spans="2:2">
      <c r="B222" s="88"/>
    </row>
    <row r="223" spans="2:2">
      <c r="B223" s="88"/>
    </row>
    <row r="224" spans="2:2">
      <c r="B224" s="88"/>
    </row>
    <row r="225" spans="2:2">
      <c r="B225" s="88"/>
    </row>
    <row r="226" spans="2:2">
      <c r="B226" s="88"/>
    </row>
    <row r="227" spans="2:2">
      <c r="B227" s="88"/>
    </row>
    <row r="228" spans="2:2">
      <c r="B228" s="88"/>
    </row>
    <row r="229" spans="2:2">
      <c r="B229" s="88"/>
    </row>
    <row r="230" spans="2:2">
      <c r="B230" s="88"/>
    </row>
  </sheetData>
  <mergeCells count="1">
    <mergeCell ref="A1:C1"/>
  </mergeCells>
  <printOptions horizontalCentered="1"/>
  <pageMargins left="0.59" right="0.59" top="0.79" bottom="0.79" header="0.59" footer="0.59"/>
  <pageSetup paperSize="9" scale="6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BCJVAVU</vt:lpstr>
      <vt:lpstr>0000000</vt:lpstr>
      <vt:lpstr>一般公共预算收入</vt:lpstr>
      <vt:lpstr>一般公共预算支出</vt:lpstr>
      <vt:lpstr>功能明细</vt:lpstr>
      <vt:lpstr>经济明细</vt:lpstr>
      <vt:lpstr>基金收入</vt:lpstr>
      <vt:lpstr>基金支出</vt:lpstr>
      <vt:lpstr>基金支出明细</vt:lpstr>
      <vt:lpstr>社会保险基金收入</vt:lpstr>
      <vt:lpstr>社会保险基金支出</vt:lpstr>
      <vt:lpstr>国有资本经营预算收入 </vt:lpstr>
      <vt:lpstr>国有资本经营预算支出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等待</cp:lastModifiedBy>
  <dcterms:created xsi:type="dcterms:W3CDTF">2018-01-26T06:54:00Z</dcterms:created>
  <cp:lastPrinted>2020-12-03T08:29:00Z</cp:lastPrinted>
  <dcterms:modified xsi:type="dcterms:W3CDTF">2025-05-29T07:39:34Z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79B124C004D64C3B84024C59B72005EC_12</vt:lpwstr>
  </property>
</Properties>
</file>